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\\talha\Cachos\DOEMP\DOEMP\ESTATISTICAS IVV\1. SÍNTESE ESTATISTICA\114. Fevereiro 2023\"/>
    </mc:Choice>
  </mc:AlternateContent>
  <xr:revisionPtr revIDLastSave="0" documentId="13_ncr:1_{541B5577-CEB9-4D39-B971-7B8207AACF96}" xr6:coauthVersionLast="47" xr6:coauthVersionMax="47" xr10:uidLastSave="{00000000-0000-0000-0000-000000000000}"/>
  <bookViews>
    <workbookView xWindow="-120" yWindow="-120" windowWidth="21840" windowHeight="13020" firstSheet="1" activeTab="1" xr2:uid="{00000000-000D-0000-FFFF-FFFF00000000}"/>
  </bookViews>
  <sheets>
    <sheet name="Indice" sheetId="30" r:id="rId1"/>
    <sheet name="0" sheetId="32" r:id="rId2"/>
    <sheet name="1" sheetId="87" r:id="rId3"/>
    <sheet name="3" sheetId="89" r:id="rId4"/>
    <sheet name="2" sheetId="88" r:id="rId5"/>
    <sheet name="4" sheetId="2" r:id="rId6"/>
    <sheet name="5" sheetId="90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6" sheetId="83" r:id="rId16"/>
    <sheet name="14" sheetId="72" r:id="rId17"/>
    <sheet name="15" sheetId="46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7">'15'!$A$1:$P$96</definedName>
    <definedName name="_xlnm.Print_Area" localSheetId="15">'16'!$A$1:$P$96</definedName>
    <definedName name="_xlnm.Print_Area" localSheetId="19">'18'!$A$1:$P$96</definedName>
    <definedName name="_xlnm.Print_Area" localSheetId="4">'2'!$A$1:$AW$68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'26'!$A$1:$P$95</definedName>
    <definedName name="_xlnm.Print_Area" localSheetId="3">'3'!$A$1:$AW$68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6" hidden="1">'14'!#REF!</definedName>
    <definedName name="Z_D2454DF7_9151_402B_B9E4_208D72282370_.wvu.Cols" localSheetId="17" hidden="1">'15'!#REF!</definedName>
    <definedName name="Z_D2454DF7_9151_402B_B9E4_208D72282370_.wvu.Cols" localSheetId="15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7" hidden="1">'15'!$A$1:$P$96</definedName>
    <definedName name="Z_D2454DF7_9151_402B_B9E4_208D72282370_.wvu.PrintArea" localSheetId="15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'26'!$A$1:$P$95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87" l="1"/>
  <c r="Q7" i="87"/>
  <c r="Q10" i="87"/>
  <c r="Q18" i="87"/>
  <c r="Q20" i="87"/>
  <c r="Q21" i="87"/>
  <c r="Q29" i="87"/>
  <c r="Q31" i="87"/>
  <c r="Q32" i="87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AT7" i="89"/>
  <c r="AU7" i="89"/>
  <c r="AV7" i="89"/>
  <c r="AT8" i="89"/>
  <c r="AU8" i="89"/>
  <c r="AV8" i="89"/>
  <c r="AT9" i="89"/>
  <c r="AU9" i="89"/>
  <c r="AT10" i="89"/>
  <c r="AU10" i="89"/>
  <c r="AT11" i="89"/>
  <c r="AU11" i="89"/>
  <c r="AT12" i="89"/>
  <c r="AU12" i="89"/>
  <c r="AT13" i="89"/>
  <c r="AU13" i="89"/>
  <c r="AT14" i="89"/>
  <c r="AU14" i="89"/>
  <c r="AT15" i="89"/>
  <c r="AU15" i="89"/>
  <c r="AT16" i="89"/>
  <c r="AU16" i="89"/>
  <c r="AT17" i="89"/>
  <c r="AU17" i="89"/>
  <c r="AT18" i="89"/>
  <c r="AU18" i="89"/>
  <c r="AT19" i="89"/>
  <c r="AU19" i="89"/>
  <c r="AT20" i="89"/>
  <c r="AU20" i="89"/>
  <c r="AT21" i="89"/>
  <c r="AU21" i="89"/>
  <c r="AT22" i="89"/>
  <c r="AU22" i="89"/>
  <c r="AT23" i="89"/>
  <c r="AU23" i="89"/>
  <c r="AD20" i="89"/>
  <c r="AD21" i="89"/>
  <c r="AD22" i="89"/>
  <c r="AD23" i="89"/>
  <c r="M20" i="89"/>
  <c r="M21" i="89"/>
  <c r="M22" i="89"/>
  <c r="M23" i="89"/>
  <c r="AD42" i="89"/>
  <c r="AE42" i="89"/>
  <c r="AD43" i="89"/>
  <c r="AE43" i="89"/>
  <c r="AU43" i="89" s="1"/>
  <c r="AD44" i="89"/>
  <c r="AT44" i="89" s="1"/>
  <c r="AE44" i="89"/>
  <c r="AU44" i="89" s="1"/>
  <c r="AD45" i="89"/>
  <c r="AT45" i="89" s="1"/>
  <c r="AE45" i="89"/>
  <c r="AU45" i="89" s="1"/>
  <c r="AV29" i="89"/>
  <c r="AV30" i="89"/>
  <c r="AV41" i="89"/>
  <c r="AV45" i="89"/>
  <c r="AT29" i="89"/>
  <c r="AU29" i="89"/>
  <c r="AT30" i="89"/>
  <c r="AU30" i="89"/>
  <c r="AT31" i="89"/>
  <c r="AU31" i="89"/>
  <c r="AT32" i="89"/>
  <c r="AU32" i="89"/>
  <c r="AT33" i="89"/>
  <c r="AU33" i="89"/>
  <c r="AT34" i="89"/>
  <c r="AU34" i="89"/>
  <c r="AT35" i="89"/>
  <c r="AU35" i="89"/>
  <c r="AT36" i="89"/>
  <c r="AU36" i="89"/>
  <c r="AT37" i="89"/>
  <c r="AU37" i="89"/>
  <c r="AT38" i="89"/>
  <c r="AU38" i="89"/>
  <c r="AT39" i="89"/>
  <c r="AU39" i="89"/>
  <c r="AT40" i="89"/>
  <c r="AU40" i="89"/>
  <c r="AT41" i="89"/>
  <c r="AU41" i="89"/>
  <c r="AT42" i="89"/>
  <c r="AU42" i="89"/>
  <c r="AT43" i="89"/>
  <c r="AT51" i="89"/>
  <c r="AU51" i="89"/>
  <c r="AV51" i="89"/>
  <c r="AT52" i="89"/>
  <c r="AU52" i="89"/>
  <c r="AV52" i="89"/>
  <c r="AT53" i="89"/>
  <c r="AU53" i="89"/>
  <c r="AT54" i="89"/>
  <c r="AU54" i="89"/>
  <c r="AT55" i="89"/>
  <c r="AU55" i="89"/>
  <c r="AT56" i="89"/>
  <c r="AU56" i="89"/>
  <c r="AT57" i="89"/>
  <c r="AU57" i="89"/>
  <c r="AT58" i="89"/>
  <c r="AU58" i="89"/>
  <c r="AT59" i="89"/>
  <c r="AU59" i="89"/>
  <c r="AT60" i="89"/>
  <c r="AU60" i="89"/>
  <c r="AT61" i="89"/>
  <c r="AU61" i="89"/>
  <c r="AV61" i="89"/>
  <c r="AT62" i="89"/>
  <c r="AU62" i="89"/>
  <c r="AV62" i="89"/>
  <c r="AT63" i="89"/>
  <c r="AU63" i="89"/>
  <c r="AV63" i="89"/>
  <c r="AT64" i="89"/>
  <c r="AU64" i="89"/>
  <c r="AT65" i="89"/>
  <c r="AU65" i="89"/>
  <c r="AT66" i="89"/>
  <c r="AU66" i="89"/>
  <c r="AT67" i="89"/>
  <c r="AU67" i="89"/>
  <c r="AV67" i="89"/>
  <c r="AD64" i="89"/>
  <c r="AD65" i="89"/>
  <c r="AD66" i="89"/>
  <c r="AD67" i="89"/>
  <c r="M64" i="89"/>
  <c r="M65" i="89"/>
  <c r="M66" i="89"/>
  <c r="M67" i="89"/>
  <c r="T63" i="89"/>
  <c r="U63" i="89"/>
  <c r="V63" i="89"/>
  <c r="W63" i="89"/>
  <c r="X63" i="89"/>
  <c r="Y63" i="89"/>
  <c r="Z63" i="89"/>
  <c r="AA63" i="89"/>
  <c r="AB63" i="89"/>
  <c r="AC63" i="89"/>
  <c r="AD63" i="89"/>
  <c r="AE63" i="89"/>
  <c r="AF63" i="89"/>
  <c r="S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O63" i="89"/>
  <c r="B63" i="89"/>
  <c r="T41" i="89"/>
  <c r="U41" i="89"/>
  <c r="V41" i="89"/>
  <c r="W41" i="89"/>
  <c r="X41" i="89"/>
  <c r="Y41" i="89"/>
  <c r="Z41" i="89"/>
  <c r="AA41" i="89"/>
  <c r="AB41" i="89"/>
  <c r="AC41" i="89"/>
  <c r="AD41" i="89"/>
  <c r="AE41" i="89"/>
  <c r="AF41" i="89"/>
  <c r="S41" i="89"/>
  <c r="M42" i="89"/>
  <c r="M43" i="89"/>
  <c r="M44" i="89"/>
  <c r="M45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O41" i="89"/>
  <c r="B41" i="89"/>
  <c r="S19" i="89"/>
  <c r="B19" i="89"/>
  <c r="M64" i="88"/>
  <c r="M65" i="88"/>
  <c r="M66" i="88"/>
  <c r="M67" i="88"/>
  <c r="M42" i="88"/>
  <c r="N42" i="88"/>
  <c r="M43" i="88"/>
  <c r="N43" i="88"/>
  <c r="M44" i="88"/>
  <c r="N44" i="88"/>
  <c r="M45" i="88"/>
  <c r="AT45" i="88" s="1"/>
  <c r="N45" i="88"/>
  <c r="AT29" i="88"/>
  <c r="AT30" i="88"/>
  <c r="AT31" i="88"/>
  <c r="AT32" i="88"/>
  <c r="AT33" i="88"/>
  <c r="AT34" i="88"/>
  <c r="AT35" i="88"/>
  <c r="AT36" i="88"/>
  <c r="AT37" i="88"/>
  <c r="AT38" i="88"/>
  <c r="AT39" i="88"/>
  <c r="AT40" i="88"/>
  <c r="AT41" i="88"/>
  <c r="AT42" i="88"/>
  <c r="AT43" i="88"/>
  <c r="AT44" i="88"/>
  <c r="AV20" i="88"/>
  <c r="M20" i="88"/>
  <c r="M21" i="88"/>
  <c r="M22" i="88"/>
  <c r="M23" i="88"/>
  <c r="AT20" i="88"/>
  <c r="AT21" i="88"/>
  <c r="AT22" i="88"/>
  <c r="AT23" i="88"/>
  <c r="AT7" i="88"/>
  <c r="AU7" i="88"/>
  <c r="AT8" i="88"/>
  <c r="AU8" i="88"/>
  <c r="AT9" i="88"/>
  <c r="AU9" i="88"/>
  <c r="AT10" i="88"/>
  <c r="AU10" i="88"/>
  <c r="AT11" i="88"/>
  <c r="AU11" i="88"/>
  <c r="AT12" i="88"/>
  <c r="AU12" i="88"/>
  <c r="AT13" i="88"/>
  <c r="AU13" i="88"/>
  <c r="AT14" i="88"/>
  <c r="AU14" i="88"/>
  <c r="AT15" i="88"/>
  <c r="AU15" i="88"/>
  <c r="AT16" i="88"/>
  <c r="AU16" i="88"/>
  <c r="AT17" i="88"/>
  <c r="AU17" i="88"/>
  <c r="AT18" i="88"/>
  <c r="AU18" i="88"/>
  <c r="AT19" i="88"/>
  <c r="AU19" i="88"/>
  <c r="AU20" i="88"/>
  <c r="AU21" i="88"/>
  <c r="AU22" i="88"/>
  <c r="AU23" i="88"/>
  <c r="AD20" i="88"/>
  <c r="AD21" i="88"/>
  <c r="AD22" i="88"/>
  <c r="AD23" i="88"/>
  <c r="AD42" i="88"/>
  <c r="AE42" i="88"/>
  <c r="AD43" i="88"/>
  <c r="AE43" i="88"/>
  <c r="AD44" i="88"/>
  <c r="AE44" i="88"/>
  <c r="AD45" i="88"/>
  <c r="AE45" i="88"/>
  <c r="AD64" i="88"/>
  <c r="AD65" i="88"/>
  <c r="AD66" i="88"/>
  <c r="AD67" i="88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B94" i="70"/>
  <c r="C94" i="70"/>
  <c r="D50" i="2"/>
  <c r="C50" i="2"/>
  <c r="B66" i="46"/>
  <c r="T63" i="88"/>
  <c r="U63" i="88"/>
  <c r="V63" i="88"/>
  <c r="W63" i="88"/>
  <c r="X63" i="88"/>
  <c r="Y63" i="88"/>
  <c r="Z63" i="88"/>
  <c r="AA63" i="88"/>
  <c r="AB63" i="88"/>
  <c r="AC63" i="88"/>
  <c r="AD63" i="88"/>
  <c r="AE63" i="88"/>
  <c r="AF63" i="88"/>
  <c r="S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O63" i="88"/>
  <c r="B63" i="88"/>
  <c r="T41" i="88"/>
  <c r="U41" i="88"/>
  <c r="V41" i="88"/>
  <c r="W41" i="88"/>
  <c r="X41" i="88"/>
  <c r="Y41" i="88"/>
  <c r="Z41" i="88"/>
  <c r="AA41" i="88"/>
  <c r="AB41" i="88"/>
  <c r="AC41" i="88"/>
  <c r="AD41" i="88"/>
  <c r="AE41" i="88"/>
  <c r="AF41" i="88"/>
  <c r="S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B41" i="88"/>
  <c r="T19" i="88"/>
  <c r="U19" i="88"/>
  <c r="V19" i="88"/>
  <c r="W19" i="88"/>
  <c r="X19" i="88"/>
  <c r="Y19" i="88"/>
  <c r="Z19" i="88"/>
  <c r="AA19" i="88"/>
  <c r="AB19" i="88"/>
  <c r="AC19" i="88"/>
  <c r="AD19" i="88"/>
  <c r="AE19" i="88"/>
  <c r="AF19" i="88"/>
  <c r="S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O19" i="88"/>
  <c r="B19" i="88"/>
  <c r="AV7" i="88"/>
  <c r="AV8" i="88"/>
  <c r="N37" i="36"/>
  <c r="P59" i="90"/>
  <c r="O59" i="90"/>
  <c r="M59" i="90"/>
  <c r="G59" i="90"/>
  <c r="P58" i="90"/>
  <c r="Q58" i="90" s="1"/>
  <c r="O58" i="90"/>
  <c r="M58" i="90"/>
  <c r="G58" i="90"/>
  <c r="P57" i="90"/>
  <c r="Q57" i="90" s="1"/>
  <c r="O57" i="90"/>
  <c r="M57" i="90"/>
  <c r="G57" i="90"/>
  <c r="P56" i="90"/>
  <c r="Q56" i="90" s="1"/>
  <c r="O56" i="90"/>
  <c r="M56" i="90"/>
  <c r="G56" i="90"/>
  <c r="P55" i="90"/>
  <c r="O55" i="90"/>
  <c r="M55" i="90"/>
  <c r="G55" i="90"/>
  <c r="P54" i="90"/>
  <c r="Q54" i="90" s="1"/>
  <c r="O54" i="90"/>
  <c r="M54" i="90"/>
  <c r="G54" i="90"/>
  <c r="J53" i="90"/>
  <c r="I53" i="90"/>
  <c r="D53" i="90"/>
  <c r="C53" i="90"/>
  <c r="P52" i="90"/>
  <c r="O52" i="90"/>
  <c r="M52" i="90"/>
  <c r="G52" i="90"/>
  <c r="P51" i="90"/>
  <c r="O51" i="90"/>
  <c r="M51" i="90"/>
  <c r="G51" i="90"/>
  <c r="J50" i="90"/>
  <c r="M50" i="90" s="1"/>
  <c r="I50" i="90"/>
  <c r="D50" i="90"/>
  <c r="C50" i="90"/>
  <c r="C60" i="90" s="1"/>
  <c r="P49" i="90"/>
  <c r="O49" i="90"/>
  <c r="M49" i="90"/>
  <c r="G49" i="90"/>
  <c r="P48" i="90"/>
  <c r="O48" i="90"/>
  <c r="M48" i="90"/>
  <c r="G48" i="90"/>
  <c r="J47" i="90"/>
  <c r="I47" i="90"/>
  <c r="D47" i="90"/>
  <c r="C47" i="90"/>
  <c r="J46" i="90"/>
  <c r="I46" i="90"/>
  <c r="D46" i="90"/>
  <c r="C46" i="90"/>
  <c r="O45" i="90"/>
  <c r="I45" i="90"/>
  <c r="C45" i="90"/>
  <c r="P39" i="90"/>
  <c r="Q39" i="90" s="1"/>
  <c r="O39" i="90"/>
  <c r="M39" i="90"/>
  <c r="G39" i="90"/>
  <c r="P38" i="90"/>
  <c r="O38" i="90"/>
  <c r="M38" i="90"/>
  <c r="G38" i="90"/>
  <c r="P37" i="90"/>
  <c r="O37" i="90"/>
  <c r="M37" i="90"/>
  <c r="G37" i="90"/>
  <c r="P36" i="90"/>
  <c r="O36" i="90"/>
  <c r="M36" i="90"/>
  <c r="G36" i="90"/>
  <c r="P35" i="90"/>
  <c r="O35" i="90"/>
  <c r="Q35" i="90" s="1"/>
  <c r="M35" i="90"/>
  <c r="G35" i="90"/>
  <c r="P34" i="90"/>
  <c r="O34" i="90"/>
  <c r="M34" i="90"/>
  <c r="G34" i="90"/>
  <c r="J33" i="90"/>
  <c r="M33" i="90" s="1"/>
  <c r="I33" i="90"/>
  <c r="D33" i="90"/>
  <c r="G33" i="90" s="1"/>
  <c r="C33" i="90"/>
  <c r="O33" i="90" s="1"/>
  <c r="P32" i="90"/>
  <c r="Q32" i="90" s="1"/>
  <c r="O32" i="90"/>
  <c r="M32" i="90"/>
  <c r="G32" i="90"/>
  <c r="P31" i="90"/>
  <c r="O31" i="90"/>
  <c r="M31" i="90"/>
  <c r="G31" i="90"/>
  <c r="J30" i="90"/>
  <c r="J40" i="90" s="1"/>
  <c r="I30" i="90"/>
  <c r="D30" i="90"/>
  <c r="C30" i="90"/>
  <c r="C40" i="90" s="1"/>
  <c r="P29" i="90"/>
  <c r="Q29" i="90" s="1"/>
  <c r="O29" i="90"/>
  <c r="M29" i="90"/>
  <c r="G29" i="90"/>
  <c r="P28" i="90"/>
  <c r="O28" i="90"/>
  <c r="M28" i="90"/>
  <c r="G28" i="90"/>
  <c r="J27" i="90"/>
  <c r="I27" i="90"/>
  <c r="D27" i="90"/>
  <c r="G27" i="90" s="1"/>
  <c r="C27" i="90"/>
  <c r="P26" i="90"/>
  <c r="P46" i="90" s="1"/>
  <c r="O26" i="90"/>
  <c r="O46" i="90" s="1"/>
  <c r="L26" i="90"/>
  <c r="K26" i="90"/>
  <c r="J26" i="90"/>
  <c r="I26" i="90"/>
  <c r="F26" i="90"/>
  <c r="E26" i="90"/>
  <c r="D26" i="90"/>
  <c r="L46" i="90" s="1"/>
  <c r="C26" i="90"/>
  <c r="K46" i="90" s="1"/>
  <c r="Q25" i="90"/>
  <c r="Q45" i="90" s="1"/>
  <c r="O25" i="90"/>
  <c r="M25" i="90"/>
  <c r="K25" i="90"/>
  <c r="I25" i="90"/>
  <c r="G25" i="90"/>
  <c r="G45" i="90" s="1"/>
  <c r="M45" i="90" s="1"/>
  <c r="E25" i="90"/>
  <c r="C25" i="90"/>
  <c r="K45" i="90" s="1"/>
  <c r="P19" i="90"/>
  <c r="O19" i="90"/>
  <c r="M19" i="90"/>
  <c r="G19" i="90"/>
  <c r="P18" i="90"/>
  <c r="Q18" i="90" s="1"/>
  <c r="O18" i="90"/>
  <c r="M18" i="90"/>
  <c r="G18" i="90"/>
  <c r="P17" i="90"/>
  <c r="Q17" i="90" s="1"/>
  <c r="O17" i="90"/>
  <c r="M17" i="90"/>
  <c r="G17" i="90"/>
  <c r="P16" i="90"/>
  <c r="O16" i="90"/>
  <c r="M16" i="90"/>
  <c r="G16" i="90"/>
  <c r="P15" i="90"/>
  <c r="Q15" i="90" s="1"/>
  <c r="O15" i="90"/>
  <c r="M15" i="90"/>
  <c r="G15" i="90"/>
  <c r="P14" i="90"/>
  <c r="O14" i="90"/>
  <c r="M14" i="90"/>
  <c r="G14" i="90"/>
  <c r="J13" i="90"/>
  <c r="M13" i="90" s="1"/>
  <c r="I13" i="90"/>
  <c r="D13" i="90"/>
  <c r="C13" i="90"/>
  <c r="P12" i="90"/>
  <c r="Q12" i="90" s="1"/>
  <c r="O12" i="90"/>
  <c r="M12" i="90"/>
  <c r="G12" i="90"/>
  <c r="P11" i="90"/>
  <c r="O11" i="90"/>
  <c r="M11" i="90"/>
  <c r="G11" i="90"/>
  <c r="J10" i="90"/>
  <c r="J20" i="90" s="1"/>
  <c r="I10" i="90"/>
  <c r="M10" i="90" s="1"/>
  <c r="D10" i="90"/>
  <c r="P10" i="90" s="1"/>
  <c r="C10" i="90"/>
  <c r="P9" i="90"/>
  <c r="Q9" i="90" s="1"/>
  <c r="O9" i="90"/>
  <c r="M9" i="90"/>
  <c r="G9" i="90"/>
  <c r="P8" i="90"/>
  <c r="O8" i="90"/>
  <c r="M8" i="90"/>
  <c r="G8" i="90"/>
  <c r="J7" i="90"/>
  <c r="I7" i="90"/>
  <c r="D7" i="90"/>
  <c r="G7" i="90" s="1"/>
  <c r="C7" i="90"/>
  <c r="P6" i="90"/>
  <c r="O6" i="90"/>
  <c r="L6" i="90"/>
  <c r="J6" i="90"/>
  <c r="I6" i="90"/>
  <c r="F6" i="90"/>
  <c r="E6" i="90"/>
  <c r="K6" i="90" s="1"/>
  <c r="Q5" i="90"/>
  <c r="O5" i="90"/>
  <c r="M5" i="90"/>
  <c r="K5" i="90"/>
  <c r="I5" i="90"/>
  <c r="E5" i="90"/>
  <c r="V32" i="87"/>
  <c r="V33" i="87" s="1"/>
  <c r="U32" i="87"/>
  <c r="V31" i="87"/>
  <c r="V29" i="87"/>
  <c r="V26" i="87"/>
  <c r="U26" i="87"/>
  <c r="V23" i="87"/>
  <c r="U23" i="87"/>
  <c r="V21" i="87"/>
  <c r="U21" i="87"/>
  <c r="V20" i="87"/>
  <c r="V18" i="87"/>
  <c r="V15" i="87"/>
  <c r="U15" i="87"/>
  <c r="V12" i="87"/>
  <c r="U12" i="87"/>
  <c r="V10" i="87"/>
  <c r="U10" i="87"/>
  <c r="V9" i="87"/>
  <c r="V7" i="87"/>
  <c r="V22" i="87" l="1"/>
  <c r="AV19" i="89"/>
  <c r="M53" i="90"/>
  <c r="Q51" i="90"/>
  <c r="Q49" i="90"/>
  <c r="Q38" i="90"/>
  <c r="Q34" i="90"/>
  <c r="Q37" i="90"/>
  <c r="Q36" i="90"/>
  <c r="I40" i="90"/>
  <c r="K36" i="90" s="1"/>
  <c r="L29" i="90"/>
  <c r="L33" i="90"/>
  <c r="K34" i="90"/>
  <c r="K30" i="90"/>
  <c r="M30" i="90"/>
  <c r="L30" i="90"/>
  <c r="Q28" i="90"/>
  <c r="Q31" i="90"/>
  <c r="P27" i="90"/>
  <c r="Q16" i="90"/>
  <c r="L13" i="90"/>
  <c r="L14" i="90"/>
  <c r="L10" i="90"/>
  <c r="I20" i="90"/>
  <c r="K13" i="90" s="1"/>
  <c r="Q8" i="90"/>
  <c r="O7" i="90"/>
  <c r="K10" i="90"/>
  <c r="G13" i="90"/>
  <c r="Q19" i="90"/>
  <c r="C20" i="90"/>
  <c r="Q14" i="90"/>
  <c r="Q11" i="90"/>
  <c r="P7" i="90"/>
  <c r="Q7" i="90" s="1"/>
  <c r="I60" i="90"/>
  <c r="K58" i="90" s="1"/>
  <c r="O53" i="90"/>
  <c r="J60" i="90"/>
  <c r="L53" i="90" s="1"/>
  <c r="Q48" i="90"/>
  <c r="O47" i="90"/>
  <c r="Q59" i="90"/>
  <c r="G53" i="90"/>
  <c r="Q55" i="90"/>
  <c r="Q52" i="90"/>
  <c r="P47" i="90"/>
  <c r="Q47" i="90" s="1"/>
  <c r="G47" i="90"/>
  <c r="E27" i="90"/>
  <c r="E36" i="90"/>
  <c r="E32" i="90"/>
  <c r="E28" i="90"/>
  <c r="E35" i="90"/>
  <c r="E31" i="90"/>
  <c r="E40" i="90"/>
  <c r="E34" i="90"/>
  <c r="E38" i="90"/>
  <c r="E29" i="90"/>
  <c r="E39" i="90"/>
  <c r="E37" i="90"/>
  <c r="E56" i="90"/>
  <c r="E52" i="90"/>
  <c r="E48" i="90"/>
  <c r="E55" i="90"/>
  <c r="E51" i="90"/>
  <c r="E49" i="90"/>
  <c r="E54" i="90"/>
  <c r="E57" i="90"/>
  <c r="E59" i="90"/>
  <c r="E58" i="90"/>
  <c r="E16" i="90"/>
  <c r="E12" i="90"/>
  <c r="E8" i="90"/>
  <c r="E15" i="90"/>
  <c r="E11" i="90"/>
  <c r="E18" i="90"/>
  <c r="E14" i="90"/>
  <c r="E17" i="90"/>
  <c r="E9" i="90"/>
  <c r="E19" i="90"/>
  <c r="E13" i="90"/>
  <c r="K7" i="90"/>
  <c r="K15" i="90"/>
  <c r="K31" i="90"/>
  <c r="L50" i="90"/>
  <c r="K12" i="90"/>
  <c r="K16" i="90"/>
  <c r="K32" i="90"/>
  <c r="E33" i="90"/>
  <c r="L35" i="90"/>
  <c r="E46" i="90"/>
  <c r="L47" i="90"/>
  <c r="E53" i="90"/>
  <c r="M7" i="90"/>
  <c r="L8" i="90"/>
  <c r="E10" i="90"/>
  <c r="O10" i="90"/>
  <c r="Q10" i="90" s="1"/>
  <c r="L12" i="90"/>
  <c r="P13" i="90"/>
  <c r="L16" i="90"/>
  <c r="K17" i="90"/>
  <c r="M27" i="90"/>
  <c r="L28" i="90"/>
  <c r="K29" i="90"/>
  <c r="E30" i="90"/>
  <c r="O30" i="90"/>
  <c r="L32" i="90"/>
  <c r="P33" i="90"/>
  <c r="Q33" i="90" s="1"/>
  <c r="L36" i="90"/>
  <c r="K37" i="90"/>
  <c r="F46" i="90"/>
  <c r="M47" i="90"/>
  <c r="E50" i="90"/>
  <c r="O50" i="90"/>
  <c r="L52" i="90"/>
  <c r="P53" i="90"/>
  <c r="L56" i="90"/>
  <c r="L15" i="90"/>
  <c r="E7" i="90"/>
  <c r="L17" i="90"/>
  <c r="D20" i="90"/>
  <c r="F13" i="90" s="1"/>
  <c r="P30" i="90"/>
  <c r="Q30" i="90" s="1"/>
  <c r="M40" i="90"/>
  <c r="E47" i="90"/>
  <c r="L49" i="90"/>
  <c r="P50" i="90"/>
  <c r="L57" i="90"/>
  <c r="K11" i="90"/>
  <c r="L34" i="90"/>
  <c r="L7" i="90"/>
  <c r="L11" i="90"/>
  <c r="O13" i="90"/>
  <c r="L27" i="90"/>
  <c r="L31" i="90"/>
  <c r="L9" i="90"/>
  <c r="K18" i="90"/>
  <c r="O27" i="90"/>
  <c r="Q27" i="90" s="1"/>
  <c r="D40" i="90"/>
  <c r="P40" i="90" s="1"/>
  <c r="D60" i="90"/>
  <c r="G10" i="90"/>
  <c r="L18" i="90"/>
  <c r="K19" i="90"/>
  <c r="O20" i="90"/>
  <c r="G30" i="90"/>
  <c r="L38" i="90"/>
  <c r="K39" i="90"/>
  <c r="G50" i="90"/>
  <c r="L58" i="90"/>
  <c r="L37" i="90"/>
  <c r="L19" i="90"/>
  <c r="L39" i="90"/>
  <c r="L59" i="90"/>
  <c r="K35" i="90"/>
  <c r="E45" i="90"/>
  <c r="K38" i="90"/>
  <c r="V11" i="87"/>
  <c r="AF67" i="89"/>
  <c r="AV40" i="88"/>
  <c r="AG52" i="88"/>
  <c r="AG53" i="88"/>
  <c r="AG54" i="88"/>
  <c r="AG55" i="88"/>
  <c r="AG56" i="88"/>
  <c r="AG57" i="88"/>
  <c r="AG58" i="88"/>
  <c r="AG59" i="88"/>
  <c r="AG60" i="88"/>
  <c r="AG61" i="88"/>
  <c r="AG62" i="88"/>
  <c r="AG51" i="88"/>
  <c r="AG30" i="88"/>
  <c r="AG31" i="88"/>
  <c r="AG32" i="88"/>
  <c r="AG33" i="88"/>
  <c r="AG34" i="88"/>
  <c r="AG35" i="88"/>
  <c r="AG36" i="88"/>
  <c r="AG37" i="88"/>
  <c r="AG38" i="88"/>
  <c r="AG39" i="88"/>
  <c r="AG40" i="88"/>
  <c r="AG29" i="88"/>
  <c r="N79" i="70"/>
  <c r="O79" i="70"/>
  <c r="O80" i="70"/>
  <c r="N81" i="70"/>
  <c r="O81" i="70"/>
  <c r="O82" i="70"/>
  <c r="N83" i="70"/>
  <c r="O83" i="70"/>
  <c r="N84" i="70"/>
  <c r="O84" i="70"/>
  <c r="P84" i="70" s="1"/>
  <c r="N85" i="70"/>
  <c r="O85" i="70"/>
  <c r="O86" i="70"/>
  <c r="O87" i="70"/>
  <c r="N88" i="70"/>
  <c r="O88" i="70"/>
  <c r="P88" i="70" s="1"/>
  <c r="N89" i="70"/>
  <c r="O89" i="70"/>
  <c r="O90" i="70"/>
  <c r="J79" i="70"/>
  <c r="K79" i="70"/>
  <c r="L79" i="70"/>
  <c r="J80" i="70"/>
  <c r="K80" i="70"/>
  <c r="J81" i="70"/>
  <c r="K81" i="70"/>
  <c r="L81" i="70"/>
  <c r="J82" i="70"/>
  <c r="K82" i="70"/>
  <c r="J83" i="70"/>
  <c r="K83" i="70"/>
  <c r="L83" i="70"/>
  <c r="J84" i="70"/>
  <c r="K84" i="70"/>
  <c r="L84" i="70"/>
  <c r="J85" i="70"/>
  <c r="K85" i="70"/>
  <c r="L85" i="70"/>
  <c r="J86" i="70"/>
  <c r="K86" i="70"/>
  <c r="J87" i="70"/>
  <c r="K87" i="70"/>
  <c r="J88" i="70"/>
  <c r="K88" i="70"/>
  <c r="L88" i="70"/>
  <c r="J89" i="70"/>
  <c r="K89" i="70"/>
  <c r="L89" i="70"/>
  <c r="J90" i="70"/>
  <c r="K90" i="70"/>
  <c r="D79" i="70"/>
  <c r="E79" i="70"/>
  <c r="F79" i="70"/>
  <c r="D80" i="70"/>
  <c r="E80" i="70"/>
  <c r="D81" i="70"/>
  <c r="E81" i="70"/>
  <c r="F81" i="70"/>
  <c r="D82" i="70"/>
  <c r="E82" i="70"/>
  <c r="D83" i="70"/>
  <c r="E83" i="70"/>
  <c r="F83" i="70"/>
  <c r="D84" i="70"/>
  <c r="E84" i="70"/>
  <c r="F84" i="70"/>
  <c r="D85" i="70"/>
  <c r="E85" i="70"/>
  <c r="F85" i="70"/>
  <c r="D86" i="70"/>
  <c r="E86" i="70"/>
  <c r="D87" i="70"/>
  <c r="E87" i="70"/>
  <c r="D88" i="70"/>
  <c r="E88" i="70"/>
  <c r="F88" i="70"/>
  <c r="D89" i="70"/>
  <c r="E89" i="70"/>
  <c r="F89" i="70"/>
  <c r="D90" i="70"/>
  <c r="E90" i="70"/>
  <c r="D91" i="70"/>
  <c r="E91" i="70"/>
  <c r="F91" i="70"/>
  <c r="J56" i="70"/>
  <c r="K56" i="70"/>
  <c r="L56" i="70"/>
  <c r="N56" i="70"/>
  <c r="O56" i="70"/>
  <c r="D56" i="70"/>
  <c r="E56" i="70"/>
  <c r="F56" i="70"/>
  <c r="D57" i="70"/>
  <c r="E57" i="70"/>
  <c r="F57" i="70"/>
  <c r="B61" i="70"/>
  <c r="C61" i="70"/>
  <c r="N48" i="70"/>
  <c r="O48" i="70"/>
  <c r="N49" i="70"/>
  <c r="O49" i="70"/>
  <c r="N50" i="70"/>
  <c r="O50" i="70"/>
  <c r="N51" i="70"/>
  <c r="O51" i="70"/>
  <c r="J48" i="70"/>
  <c r="K48" i="70"/>
  <c r="L48" i="70"/>
  <c r="J49" i="70"/>
  <c r="K49" i="70"/>
  <c r="L49" i="70"/>
  <c r="J50" i="70"/>
  <c r="K50" i="70"/>
  <c r="L50" i="70"/>
  <c r="J51" i="70"/>
  <c r="K51" i="70"/>
  <c r="L51" i="70"/>
  <c r="J52" i="70"/>
  <c r="K52" i="70"/>
  <c r="L52" i="70"/>
  <c r="D48" i="70"/>
  <c r="E48" i="70"/>
  <c r="F48" i="70"/>
  <c r="D49" i="70"/>
  <c r="E49" i="70"/>
  <c r="F49" i="70"/>
  <c r="D50" i="70"/>
  <c r="E50" i="70"/>
  <c r="F50" i="70"/>
  <c r="D51" i="70"/>
  <c r="E51" i="70"/>
  <c r="F51" i="70"/>
  <c r="D52" i="70"/>
  <c r="E52" i="70"/>
  <c r="F52" i="70"/>
  <c r="O41" i="88"/>
  <c r="AV39" i="88"/>
  <c r="B61" i="46"/>
  <c r="C61" i="46"/>
  <c r="I32" i="36"/>
  <c r="H32" i="36"/>
  <c r="C95" i="86"/>
  <c r="B95" i="86"/>
  <c r="AV60" i="88"/>
  <c r="AV38" i="88"/>
  <c r="K53" i="90" l="1"/>
  <c r="K54" i="90"/>
  <c r="K47" i="90"/>
  <c r="K57" i="90"/>
  <c r="K56" i="90"/>
  <c r="K50" i="90"/>
  <c r="M60" i="90"/>
  <c r="K52" i="90"/>
  <c r="O60" i="90"/>
  <c r="K48" i="90"/>
  <c r="K51" i="90"/>
  <c r="K55" i="90"/>
  <c r="K59" i="90"/>
  <c r="K49" i="90"/>
  <c r="K60" i="90" s="1"/>
  <c r="Q53" i="90"/>
  <c r="K33" i="90"/>
  <c r="K40" i="90" s="1"/>
  <c r="O40" i="90"/>
  <c r="K27" i="90"/>
  <c r="K28" i="90"/>
  <c r="F33" i="90"/>
  <c r="Q40" i="90"/>
  <c r="F30" i="90"/>
  <c r="K9" i="90"/>
  <c r="K8" i="90"/>
  <c r="M20" i="90"/>
  <c r="K14" i="90"/>
  <c r="L20" i="90"/>
  <c r="P20" i="90"/>
  <c r="Q20" i="90" s="1"/>
  <c r="F10" i="90"/>
  <c r="F7" i="90"/>
  <c r="L48" i="90"/>
  <c r="L60" i="90" s="1"/>
  <c r="L51" i="90"/>
  <c r="L54" i="90"/>
  <c r="L55" i="90"/>
  <c r="Q50" i="90"/>
  <c r="P89" i="70"/>
  <c r="P85" i="70"/>
  <c r="P81" i="70"/>
  <c r="P79" i="70"/>
  <c r="P83" i="70"/>
  <c r="Q13" i="90"/>
  <c r="E60" i="90"/>
  <c r="G60" i="90"/>
  <c r="F55" i="90"/>
  <c r="F51" i="90"/>
  <c r="F49" i="90"/>
  <c r="F56" i="90"/>
  <c r="F54" i="90"/>
  <c r="F57" i="90"/>
  <c r="F52" i="90"/>
  <c r="F59" i="90"/>
  <c r="F58" i="90"/>
  <c r="F48" i="90"/>
  <c r="F27" i="90"/>
  <c r="G20" i="90"/>
  <c r="F15" i="90"/>
  <c r="F11" i="90"/>
  <c r="F16" i="90"/>
  <c r="F14" i="90"/>
  <c r="F8" i="90"/>
  <c r="F18" i="90"/>
  <c r="F9" i="90"/>
  <c r="F12" i="90"/>
  <c r="F19" i="90"/>
  <c r="F17" i="90"/>
  <c r="E20" i="90"/>
  <c r="K20" i="90"/>
  <c r="G40" i="90"/>
  <c r="F35" i="90"/>
  <c r="F31" i="90"/>
  <c r="F37" i="90"/>
  <c r="F36" i="90"/>
  <c r="F40" i="90"/>
  <c r="F34" i="90"/>
  <c r="F28" i="90"/>
  <c r="F38" i="90"/>
  <c r="F29" i="90"/>
  <c r="F32" i="90"/>
  <c r="F39" i="90"/>
  <c r="F47" i="90"/>
  <c r="F53" i="90"/>
  <c r="L40" i="90"/>
  <c r="P60" i="90"/>
  <c r="Q60" i="90" s="1"/>
  <c r="F50" i="90"/>
  <c r="P56" i="70"/>
  <c r="P48" i="70"/>
  <c r="P50" i="70"/>
  <c r="P49" i="70"/>
  <c r="P51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F20" i="90" l="1"/>
  <c r="F60" i="90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L91" i="86"/>
  <c r="F91" i="86"/>
  <c r="D53" i="2" l="1"/>
  <c r="C53" i="2"/>
  <c r="C7" i="2" l="1"/>
  <c r="D7" i="2"/>
  <c r="C10" i="2"/>
  <c r="D10" i="2"/>
  <c r="AV59" i="88"/>
  <c r="O67" i="88"/>
  <c r="O42" i="88"/>
  <c r="O43" i="88"/>
  <c r="O44" i="88"/>
  <c r="O45" i="88"/>
  <c r="AF42" i="88"/>
  <c r="AF43" i="88"/>
  <c r="AF44" i="88"/>
  <c r="AF45" i="88"/>
  <c r="AV37" i="88"/>
  <c r="B95" i="47"/>
  <c r="C95" i="47"/>
  <c r="AV58" i="88"/>
  <c r="AV36" i="88"/>
  <c r="N74" i="66"/>
  <c r="O74" i="66"/>
  <c r="N75" i="66"/>
  <c r="O75" i="66"/>
  <c r="L74" i="66"/>
  <c r="F74" i="66"/>
  <c r="N28" i="66"/>
  <c r="O28" i="66"/>
  <c r="P28" i="66" s="1"/>
  <c r="L28" i="66"/>
  <c r="F28" i="66"/>
  <c r="AF66" i="89"/>
  <c r="O66" i="89"/>
  <c r="H95" i="47"/>
  <c r="I95" i="47"/>
  <c r="AV57" i="88"/>
  <c r="AV35" i="88"/>
  <c r="N91" i="70"/>
  <c r="O91" i="70"/>
  <c r="O92" i="70"/>
  <c r="L91" i="70"/>
  <c r="N73" i="66"/>
  <c r="O73" i="66"/>
  <c r="L73" i="66"/>
  <c r="F73" i="66"/>
  <c r="N25" i="66"/>
  <c r="O25" i="66"/>
  <c r="N26" i="66"/>
  <c r="O26" i="66"/>
  <c r="N27" i="66"/>
  <c r="O27" i="66"/>
  <c r="N29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O93" i="70"/>
  <c r="N59" i="70"/>
  <c r="O59" i="70"/>
  <c r="N60" i="70"/>
  <c r="O60" i="70"/>
  <c r="L59" i="70"/>
  <c r="F59" i="70"/>
  <c r="B32" i="81"/>
  <c r="C32" i="81"/>
  <c r="H32" i="81"/>
  <c r="I32" i="81"/>
  <c r="B61" i="3"/>
  <c r="C61" i="3"/>
  <c r="AV56" i="88"/>
  <c r="AV34" i="88"/>
  <c r="N93" i="86"/>
  <c r="O93" i="86"/>
  <c r="N94" i="86"/>
  <c r="O94" i="86"/>
  <c r="L93" i="86"/>
  <c r="L94" i="86"/>
  <c r="F93" i="86"/>
  <c r="N67" i="88"/>
  <c r="I95" i="46"/>
  <c r="H95" i="46"/>
  <c r="AV55" i="88"/>
  <c r="AV33" i="88"/>
  <c r="I95" i="48"/>
  <c r="H95" i="48"/>
  <c r="F75" i="66"/>
  <c r="L75" i="66"/>
  <c r="AV54" i="88"/>
  <c r="AV32" i="88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8" i="70"/>
  <c r="N58" i="70"/>
  <c r="O58" i="70"/>
  <c r="F58" i="70"/>
  <c r="B32" i="70"/>
  <c r="C32" i="70"/>
  <c r="H32" i="70"/>
  <c r="I32" i="70"/>
  <c r="B32" i="66"/>
  <c r="C32" i="66"/>
  <c r="N58" i="47"/>
  <c r="O58" i="47"/>
  <c r="P58" i="47" s="1"/>
  <c r="L58" i="47"/>
  <c r="F58" i="47"/>
  <c r="AW62" i="89" l="1"/>
  <c r="AW61" i="89"/>
  <c r="AV45" i="88"/>
  <c r="P91" i="70"/>
  <c r="P29" i="66"/>
  <c r="AV42" i="88"/>
  <c r="P75" i="66"/>
  <c r="P74" i="66"/>
  <c r="P25" i="66"/>
  <c r="P73" i="66"/>
  <c r="P60" i="70"/>
  <c r="P27" i="66"/>
  <c r="P26" i="66"/>
  <c r="P59" i="70"/>
  <c r="P58" i="70"/>
  <c r="P94" i="86"/>
  <c r="P93" i="86"/>
  <c r="P60" i="83"/>
  <c r="P94" i="83"/>
  <c r="P93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F30" i="70"/>
  <c r="F31" i="70"/>
  <c r="L30" i="70"/>
  <c r="N30" i="70"/>
  <c r="O30" i="70"/>
  <c r="L31" i="70"/>
  <c r="N31" i="70"/>
  <c r="O31" i="70"/>
  <c r="F26" i="66"/>
  <c r="F27" i="66"/>
  <c r="F29" i="66"/>
  <c r="F30" i="66"/>
  <c r="F53" i="66"/>
  <c r="F76" i="66"/>
  <c r="F77" i="66"/>
  <c r="F79" i="66"/>
  <c r="F80" i="66"/>
  <c r="L76" i="66"/>
  <c r="N76" i="66"/>
  <c r="O76" i="66"/>
  <c r="L77" i="66"/>
  <c r="N77" i="66"/>
  <c r="O77" i="66"/>
  <c r="O78" i="66"/>
  <c r="L79" i="66"/>
  <c r="N79" i="66"/>
  <c r="O79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F88" i="86"/>
  <c r="F89" i="86"/>
  <c r="L88" i="86"/>
  <c r="N88" i="86"/>
  <c r="O88" i="86"/>
  <c r="L89" i="86"/>
  <c r="N89" i="86"/>
  <c r="O89" i="86"/>
  <c r="AV31" i="88"/>
  <c r="AV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53" i="70"/>
  <c r="J54" i="70"/>
  <c r="J55" i="70"/>
  <c r="J57" i="70"/>
  <c r="J58" i="70"/>
  <c r="J59" i="70"/>
  <c r="N74" i="70"/>
  <c r="O74" i="70"/>
  <c r="O75" i="70"/>
  <c r="N76" i="70"/>
  <c r="O76" i="70"/>
  <c r="N77" i="70"/>
  <c r="O77" i="70"/>
  <c r="N78" i="70"/>
  <c r="O78" i="70"/>
  <c r="L74" i="70"/>
  <c r="L76" i="70"/>
  <c r="L77" i="70"/>
  <c r="L78" i="70"/>
  <c r="F74" i="70"/>
  <c r="F76" i="70"/>
  <c r="F77" i="70"/>
  <c r="F78" i="70"/>
  <c r="N54" i="70"/>
  <c r="O54" i="70"/>
  <c r="N55" i="70"/>
  <c r="O55" i="70"/>
  <c r="L54" i="70"/>
  <c r="F54" i="70"/>
  <c r="L18" i="70"/>
  <c r="L19" i="70"/>
  <c r="F18" i="70"/>
  <c r="N18" i="70"/>
  <c r="O18" i="70"/>
  <c r="N28" i="70"/>
  <c r="O28" i="70"/>
  <c r="N29" i="70"/>
  <c r="O29" i="70"/>
  <c r="L28" i="70"/>
  <c r="L29" i="70"/>
  <c r="F28" i="70"/>
  <c r="F29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O94" i="47"/>
  <c r="N94" i="36"/>
  <c r="O94" i="36"/>
  <c r="L94" i="36"/>
  <c r="F94" i="36"/>
  <c r="A19" i="89"/>
  <c r="AV52" i="88"/>
  <c r="AV30" i="88"/>
  <c r="N55" i="83"/>
  <c r="O55" i="83"/>
  <c r="N56" i="83"/>
  <c r="O56" i="83"/>
  <c r="L55" i="83"/>
  <c r="K59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91" i="68" l="1"/>
  <c r="P56" i="68"/>
  <c r="P77" i="66"/>
  <c r="P92" i="68"/>
  <c r="P76" i="66"/>
  <c r="P68" i="46"/>
  <c r="P94" i="36"/>
  <c r="P82" i="66"/>
  <c r="P81" i="66"/>
  <c r="P69" i="46"/>
  <c r="P58" i="83"/>
  <c r="P31" i="70"/>
  <c r="P30" i="70"/>
  <c r="P80" i="66"/>
  <c r="P79" i="66"/>
  <c r="P53" i="66"/>
  <c r="P30" i="66"/>
  <c r="P22" i="66"/>
  <c r="P51" i="47"/>
  <c r="P54" i="81"/>
  <c r="P52" i="66"/>
  <c r="P55" i="70"/>
  <c r="P89" i="86"/>
  <c r="P88" i="86"/>
  <c r="P77" i="70"/>
  <c r="P28" i="70"/>
  <c r="P76" i="70"/>
  <c r="P54" i="70"/>
  <c r="P74" i="70"/>
  <c r="P29" i="70"/>
  <c r="P94" i="68"/>
  <c r="P93" i="68"/>
  <c r="P72" i="66"/>
  <c r="P51" i="66"/>
  <c r="P53" i="48"/>
  <c r="P55" i="36"/>
  <c r="P53" i="81"/>
  <c r="P57" i="83"/>
  <c r="P24" i="66"/>
  <c r="P78" i="70"/>
  <c r="P23" i="66"/>
  <c r="P18" i="70"/>
  <c r="P56" i="83"/>
  <c r="P57" i="86"/>
  <c r="P56" i="36"/>
  <c r="P56" i="3"/>
  <c r="P55" i="83"/>
  <c r="AO63" i="88"/>
  <c r="P63" i="88"/>
  <c r="AG41" i="88"/>
  <c r="AG19" i="88"/>
  <c r="AM19" i="88"/>
  <c r="P19" i="88"/>
  <c r="Q5" i="2"/>
  <c r="M5" i="2"/>
  <c r="AE67" i="89"/>
  <c r="AG67" i="89" s="1"/>
  <c r="AC67" i="89"/>
  <c r="AB67" i="89"/>
  <c r="AA67" i="89"/>
  <c r="Z67" i="89"/>
  <c r="Y67" i="89"/>
  <c r="X67" i="89"/>
  <c r="W67" i="89"/>
  <c r="V67" i="89"/>
  <c r="U67" i="89"/>
  <c r="T67" i="89"/>
  <c r="S67" i="89"/>
  <c r="O67" i="89"/>
  <c r="N67" i="89"/>
  <c r="L67" i="89"/>
  <c r="K67" i="89"/>
  <c r="J67" i="89"/>
  <c r="I67" i="89"/>
  <c r="H67" i="89"/>
  <c r="G67" i="89"/>
  <c r="F67" i="89"/>
  <c r="E67" i="89"/>
  <c r="D67" i="89"/>
  <c r="C67" i="89"/>
  <c r="B67" i="89"/>
  <c r="AE66" i="89"/>
  <c r="AG66" i="89" s="1"/>
  <c r="AC66" i="89"/>
  <c r="AB66" i="89"/>
  <c r="AA66" i="89"/>
  <c r="Z66" i="89"/>
  <c r="Y66" i="89"/>
  <c r="X66" i="89"/>
  <c r="W66" i="89"/>
  <c r="V66" i="89"/>
  <c r="U66" i="89"/>
  <c r="T66" i="89"/>
  <c r="S66" i="89"/>
  <c r="N66" i="89"/>
  <c r="P66" i="89" s="1"/>
  <c r="L66" i="89"/>
  <c r="K66" i="89"/>
  <c r="J66" i="89"/>
  <c r="I66" i="89"/>
  <c r="H66" i="89"/>
  <c r="G66" i="89"/>
  <c r="F66" i="89"/>
  <c r="E66" i="89"/>
  <c r="D66" i="89"/>
  <c r="C66" i="89"/>
  <c r="B66" i="89"/>
  <c r="AE65" i="89"/>
  <c r="AC65" i="89"/>
  <c r="AB65" i="89"/>
  <c r="AA65" i="89"/>
  <c r="Z65" i="89"/>
  <c r="Y65" i="89"/>
  <c r="X65" i="89"/>
  <c r="W65" i="89"/>
  <c r="V65" i="89"/>
  <c r="U65" i="89"/>
  <c r="T65" i="89"/>
  <c r="S65" i="89"/>
  <c r="O65" i="89"/>
  <c r="N65" i="89"/>
  <c r="L65" i="89"/>
  <c r="K65" i="89"/>
  <c r="J65" i="89"/>
  <c r="I65" i="89"/>
  <c r="H65" i="89"/>
  <c r="G65" i="89"/>
  <c r="F65" i="89"/>
  <c r="E65" i="89"/>
  <c r="D65" i="89"/>
  <c r="C65" i="89"/>
  <c r="B65" i="89"/>
  <c r="AE64" i="89"/>
  <c r="AC64" i="89"/>
  <c r="AB64" i="89"/>
  <c r="AA64" i="89"/>
  <c r="Z64" i="89"/>
  <c r="Y64" i="89"/>
  <c r="X64" i="89"/>
  <c r="W64" i="89"/>
  <c r="V64" i="89"/>
  <c r="U64" i="89"/>
  <c r="T64" i="89"/>
  <c r="S64" i="89"/>
  <c r="N64" i="89"/>
  <c r="L64" i="89"/>
  <c r="K64" i="89"/>
  <c r="J64" i="89"/>
  <c r="I64" i="89"/>
  <c r="H64" i="89"/>
  <c r="G64" i="89"/>
  <c r="F64" i="89"/>
  <c r="E64" i="89"/>
  <c r="D64" i="89"/>
  <c r="C64" i="89"/>
  <c r="B64" i="89"/>
  <c r="AO63" i="89"/>
  <c r="AS63" i="89"/>
  <c r="AR63" i="89"/>
  <c r="AQ63" i="89"/>
  <c r="AP63" i="89"/>
  <c r="AN63" i="89"/>
  <c r="AM63" i="89"/>
  <c r="AL63" i="89"/>
  <c r="AK63" i="89"/>
  <c r="AJ63" i="89"/>
  <c r="AI63" i="89"/>
  <c r="P63" i="89"/>
  <c r="AS62" i="89"/>
  <c r="AR62" i="89"/>
  <c r="AQ62" i="89"/>
  <c r="AP62" i="89"/>
  <c r="AO62" i="89"/>
  <c r="AN62" i="89"/>
  <c r="AM62" i="89"/>
  <c r="AL62" i="89"/>
  <c r="AK62" i="89"/>
  <c r="AJ62" i="89"/>
  <c r="AI62" i="89"/>
  <c r="AG62" i="89"/>
  <c r="P62" i="89"/>
  <c r="AS61" i="89"/>
  <c r="AR61" i="89"/>
  <c r="AQ61" i="89"/>
  <c r="AP61" i="89"/>
  <c r="AO61" i="89"/>
  <c r="AN61" i="89"/>
  <c r="AM61" i="89"/>
  <c r="AL61" i="89"/>
  <c r="AK61" i="89"/>
  <c r="AJ61" i="89"/>
  <c r="AI61" i="89"/>
  <c r="AG61" i="89"/>
  <c r="P61" i="89"/>
  <c r="AS60" i="89"/>
  <c r="AR60" i="89"/>
  <c r="AQ60" i="89"/>
  <c r="AP60" i="89"/>
  <c r="AO60" i="89"/>
  <c r="AN60" i="89"/>
  <c r="AM60" i="89"/>
  <c r="AL60" i="89"/>
  <c r="AK60" i="89"/>
  <c r="AJ60" i="89"/>
  <c r="AI60" i="89"/>
  <c r="AG60" i="89"/>
  <c r="P60" i="89"/>
  <c r="AS59" i="89"/>
  <c r="AR59" i="89"/>
  <c r="AQ59" i="89"/>
  <c r="AP59" i="89"/>
  <c r="AO59" i="89"/>
  <c r="AN59" i="89"/>
  <c r="AM59" i="89"/>
  <c r="AL59" i="89"/>
  <c r="AK59" i="89"/>
  <c r="AJ59" i="89"/>
  <c r="AI59" i="89"/>
  <c r="AG59" i="89"/>
  <c r="P59" i="89"/>
  <c r="AS58" i="89"/>
  <c r="AR58" i="89"/>
  <c r="AQ58" i="89"/>
  <c r="AP58" i="89"/>
  <c r="AO58" i="89"/>
  <c r="AN58" i="89"/>
  <c r="AM58" i="89"/>
  <c r="AL58" i="89"/>
  <c r="AK58" i="89"/>
  <c r="AJ58" i="89"/>
  <c r="AI58" i="89"/>
  <c r="AG58" i="89"/>
  <c r="P58" i="89"/>
  <c r="AS57" i="89"/>
  <c r="AR57" i="89"/>
  <c r="AQ57" i="89"/>
  <c r="AP57" i="89"/>
  <c r="AO57" i="89"/>
  <c r="AN57" i="89"/>
  <c r="AM57" i="89"/>
  <c r="AL57" i="89"/>
  <c r="AK57" i="89"/>
  <c r="AJ57" i="89"/>
  <c r="AI57" i="89"/>
  <c r="AG57" i="89"/>
  <c r="P57" i="89"/>
  <c r="AS56" i="89"/>
  <c r="AR56" i="89"/>
  <c r="AQ56" i="89"/>
  <c r="AP56" i="89"/>
  <c r="AO56" i="89"/>
  <c r="AN56" i="89"/>
  <c r="AM56" i="89"/>
  <c r="AL56" i="89"/>
  <c r="AK56" i="89"/>
  <c r="AJ56" i="89"/>
  <c r="AI56" i="89"/>
  <c r="AG56" i="89"/>
  <c r="P56" i="89"/>
  <c r="AS55" i="89"/>
  <c r="AR55" i="89"/>
  <c r="AQ55" i="89"/>
  <c r="AP55" i="89"/>
  <c r="AO55" i="89"/>
  <c r="AN55" i="89"/>
  <c r="AM55" i="89"/>
  <c r="AL55" i="89"/>
  <c r="AK55" i="89"/>
  <c r="AJ55" i="89"/>
  <c r="AI55" i="89"/>
  <c r="AG55" i="89"/>
  <c r="P55" i="89"/>
  <c r="AS54" i="89"/>
  <c r="AR54" i="89"/>
  <c r="AQ54" i="89"/>
  <c r="AP54" i="89"/>
  <c r="AO54" i="89"/>
  <c r="AN54" i="89"/>
  <c r="AM54" i="89"/>
  <c r="AL54" i="89"/>
  <c r="AK54" i="89"/>
  <c r="AJ54" i="89"/>
  <c r="AI54" i="89"/>
  <c r="AG54" i="89"/>
  <c r="P54" i="89"/>
  <c r="AS53" i="89"/>
  <c r="AR53" i="89"/>
  <c r="AQ53" i="89"/>
  <c r="AP53" i="89"/>
  <c r="AO53" i="89"/>
  <c r="AN53" i="89"/>
  <c r="AM53" i="89"/>
  <c r="AL53" i="89"/>
  <c r="AK53" i="89"/>
  <c r="AJ53" i="89"/>
  <c r="AI53" i="89"/>
  <c r="AG53" i="89"/>
  <c r="P53" i="89"/>
  <c r="AW52" i="89"/>
  <c r="AS52" i="89"/>
  <c r="AR52" i="89"/>
  <c r="AQ52" i="89"/>
  <c r="AP52" i="89"/>
  <c r="AO52" i="89"/>
  <c r="AN52" i="89"/>
  <c r="AM52" i="89"/>
  <c r="AL52" i="89"/>
  <c r="AK52" i="89"/>
  <c r="AJ52" i="89"/>
  <c r="AI52" i="89"/>
  <c r="AG52" i="89"/>
  <c r="P52" i="89"/>
  <c r="AS51" i="89"/>
  <c r="AR51" i="89"/>
  <c r="AQ51" i="89"/>
  <c r="AP51" i="89"/>
  <c r="AO51" i="89"/>
  <c r="AN51" i="89"/>
  <c r="AM51" i="89"/>
  <c r="AL51" i="89"/>
  <c r="AK51" i="89"/>
  <c r="AJ51" i="89"/>
  <c r="AI51" i="89"/>
  <c r="AG51" i="89"/>
  <c r="P51" i="89"/>
  <c r="AF45" i="89"/>
  <c r="AC45" i="89"/>
  <c r="AB45" i="89"/>
  <c r="AA45" i="89"/>
  <c r="Z45" i="89"/>
  <c r="Y45" i="89"/>
  <c r="X45" i="89"/>
  <c r="W45" i="89"/>
  <c r="V45" i="89"/>
  <c r="U45" i="89"/>
  <c r="T45" i="89"/>
  <c r="S45" i="89"/>
  <c r="O45" i="89"/>
  <c r="N45" i="89"/>
  <c r="L45" i="89"/>
  <c r="K45" i="89"/>
  <c r="J45" i="89"/>
  <c r="I45" i="89"/>
  <c r="H45" i="89"/>
  <c r="G45" i="89"/>
  <c r="F45" i="89"/>
  <c r="E45" i="89"/>
  <c r="D45" i="89"/>
  <c r="C45" i="89"/>
  <c r="B45" i="89"/>
  <c r="AF44" i="89"/>
  <c r="AC44" i="89"/>
  <c r="AB44" i="89"/>
  <c r="AA44" i="89"/>
  <c r="Z44" i="89"/>
  <c r="Y44" i="89"/>
  <c r="X44" i="89"/>
  <c r="W44" i="89"/>
  <c r="V44" i="89"/>
  <c r="U44" i="89"/>
  <c r="T44" i="89"/>
  <c r="S44" i="89"/>
  <c r="O44" i="89"/>
  <c r="N44" i="89"/>
  <c r="L44" i="89"/>
  <c r="K44" i="89"/>
  <c r="J44" i="89"/>
  <c r="I44" i="89"/>
  <c r="H44" i="89"/>
  <c r="G44" i="89"/>
  <c r="F44" i="89"/>
  <c r="E44" i="89"/>
  <c r="D44" i="89"/>
  <c r="C44" i="89"/>
  <c r="B44" i="89"/>
  <c r="AF43" i="89"/>
  <c r="AC43" i="89"/>
  <c r="AB43" i="89"/>
  <c r="AA43" i="89"/>
  <c r="Z43" i="89"/>
  <c r="Y43" i="89"/>
  <c r="X43" i="89"/>
  <c r="W43" i="89"/>
  <c r="V43" i="89"/>
  <c r="U43" i="89"/>
  <c r="T43" i="89"/>
  <c r="S43" i="89"/>
  <c r="O43" i="89"/>
  <c r="N43" i="89"/>
  <c r="L43" i="89"/>
  <c r="K43" i="89"/>
  <c r="J43" i="89"/>
  <c r="I43" i="89"/>
  <c r="H43" i="89"/>
  <c r="G43" i="89"/>
  <c r="F43" i="89"/>
  <c r="E43" i="89"/>
  <c r="D43" i="89"/>
  <c r="C43" i="89"/>
  <c r="B43" i="89"/>
  <c r="AF42" i="89"/>
  <c r="AC42" i="89"/>
  <c r="AB42" i="89"/>
  <c r="AA42" i="89"/>
  <c r="Z42" i="89"/>
  <c r="Y42" i="89"/>
  <c r="X42" i="89"/>
  <c r="W42" i="89"/>
  <c r="V42" i="89"/>
  <c r="U42" i="89"/>
  <c r="T42" i="89"/>
  <c r="S42" i="89"/>
  <c r="O42" i="89"/>
  <c r="N42" i="89"/>
  <c r="L42" i="89"/>
  <c r="K42" i="89"/>
  <c r="J42" i="89"/>
  <c r="I42" i="89"/>
  <c r="H42" i="89"/>
  <c r="G42" i="89"/>
  <c r="F42" i="89"/>
  <c r="E42" i="89"/>
  <c r="D42" i="89"/>
  <c r="C42" i="89"/>
  <c r="B42" i="89"/>
  <c r="AQ41" i="89"/>
  <c r="AI41" i="89"/>
  <c r="AG41" i="89"/>
  <c r="AS41" i="89"/>
  <c r="AR41" i="89"/>
  <c r="AO41" i="89"/>
  <c r="AN41" i="89"/>
  <c r="AM41" i="89"/>
  <c r="AK41" i="89"/>
  <c r="AJ41" i="89"/>
  <c r="P41" i="89"/>
  <c r="AP41" i="89"/>
  <c r="AL41" i="89"/>
  <c r="AS40" i="89"/>
  <c r="AR40" i="89"/>
  <c r="AQ40" i="89"/>
  <c r="AP40" i="89"/>
  <c r="AO40" i="89"/>
  <c r="AN40" i="89"/>
  <c r="AM40" i="89"/>
  <c r="AL40" i="89"/>
  <c r="AK40" i="89"/>
  <c r="AJ40" i="89"/>
  <c r="AI40" i="89"/>
  <c r="AG40" i="89"/>
  <c r="P40" i="89"/>
  <c r="AS39" i="89"/>
  <c r="AR39" i="89"/>
  <c r="AQ39" i="89"/>
  <c r="AP39" i="89"/>
  <c r="AO39" i="89"/>
  <c r="AN39" i="89"/>
  <c r="AM39" i="89"/>
  <c r="AL39" i="89"/>
  <c r="AK39" i="89"/>
  <c r="AJ39" i="89"/>
  <c r="AI39" i="89"/>
  <c r="AG39" i="89"/>
  <c r="P39" i="89"/>
  <c r="AS38" i="89"/>
  <c r="AR38" i="89"/>
  <c r="AQ38" i="89"/>
  <c r="AP38" i="89"/>
  <c r="AO38" i="89"/>
  <c r="AN38" i="89"/>
  <c r="AM38" i="89"/>
  <c r="AL38" i="89"/>
  <c r="AK38" i="89"/>
  <c r="AJ38" i="89"/>
  <c r="AI38" i="89"/>
  <c r="AG38" i="89"/>
  <c r="P38" i="89"/>
  <c r="AS37" i="89"/>
  <c r="AR37" i="89"/>
  <c r="AQ37" i="89"/>
  <c r="AP37" i="89"/>
  <c r="AO37" i="89"/>
  <c r="AN37" i="89"/>
  <c r="AM37" i="89"/>
  <c r="AL37" i="89"/>
  <c r="AK37" i="89"/>
  <c r="AJ37" i="89"/>
  <c r="AI37" i="89"/>
  <c r="AG37" i="89"/>
  <c r="P37" i="89"/>
  <c r="AS36" i="89"/>
  <c r="AR36" i="89"/>
  <c r="AQ36" i="89"/>
  <c r="AP36" i="89"/>
  <c r="AO36" i="89"/>
  <c r="AN36" i="89"/>
  <c r="AM36" i="89"/>
  <c r="AL36" i="89"/>
  <c r="AK36" i="89"/>
  <c r="AJ36" i="89"/>
  <c r="AI36" i="89"/>
  <c r="AG36" i="89"/>
  <c r="P36" i="89"/>
  <c r="AS35" i="89"/>
  <c r="AR35" i="89"/>
  <c r="AQ35" i="89"/>
  <c r="AP35" i="89"/>
  <c r="AO35" i="89"/>
  <c r="AN35" i="89"/>
  <c r="AM35" i="89"/>
  <c r="AL35" i="89"/>
  <c r="AK35" i="89"/>
  <c r="AJ35" i="89"/>
  <c r="AI35" i="89"/>
  <c r="AG35" i="89"/>
  <c r="P35" i="89"/>
  <c r="AS34" i="89"/>
  <c r="AR34" i="89"/>
  <c r="AQ34" i="89"/>
  <c r="AP34" i="89"/>
  <c r="AO34" i="89"/>
  <c r="AN34" i="89"/>
  <c r="AM34" i="89"/>
  <c r="AL34" i="89"/>
  <c r="AK34" i="89"/>
  <c r="AJ34" i="89"/>
  <c r="AI34" i="89"/>
  <c r="AG34" i="89"/>
  <c r="P34" i="89"/>
  <c r="AS33" i="89"/>
  <c r="AR33" i="89"/>
  <c r="AQ33" i="89"/>
  <c r="AP33" i="89"/>
  <c r="AO33" i="89"/>
  <c r="AN33" i="89"/>
  <c r="AM33" i="89"/>
  <c r="AL33" i="89"/>
  <c r="AK33" i="89"/>
  <c r="AJ33" i="89"/>
  <c r="AI33" i="89"/>
  <c r="AG33" i="89"/>
  <c r="P33" i="89"/>
  <c r="AS32" i="89"/>
  <c r="AR32" i="89"/>
  <c r="AQ32" i="89"/>
  <c r="AP32" i="89"/>
  <c r="AO32" i="89"/>
  <c r="AN32" i="89"/>
  <c r="AM32" i="89"/>
  <c r="AL32" i="89"/>
  <c r="AK32" i="89"/>
  <c r="AJ32" i="89"/>
  <c r="AI32" i="89"/>
  <c r="AG32" i="89"/>
  <c r="P32" i="89"/>
  <c r="AS31" i="89"/>
  <c r="AR31" i="89"/>
  <c r="AQ31" i="89"/>
  <c r="AP31" i="89"/>
  <c r="AO31" i="89"/>
  <c r="AN31" i="89"/>
  <c r="AM31" i="89"/>
  <c r="AL31" i="89"/>
  <c r="AK31" i="89"/>
  <c r="AJ31" i="89"/>
  <c r="AI31" i="89"/>
  <c r="AG31" i="89"/>
  <c r="P31" i="89"/>
  <c r="AW30" i="89"/>
  <c r="AS30" i="89"/>
  <c r="AR30" i="89"/>
  <c r="AQ30" i="89"/>
  <c r="AP30" i="89"/>
  <c r="AO30" i="89"/>
  <c r="AN30" i="89"/>
  <c r="AM30" i="89"/>
  <c r="AL30" i="89"/>
  <c r="AK30" i="89"/>
  <c r="AJ30" i="89"/>
  <c r="AI30" i="89"/>
  <c r="AG30" i="89"/>
  <c r="P30" i="89"/>
  <c r="AS29" i="89"/>
  <c r="AR29" i="89"/>
  <c r="AQ29" i="89"/>
  <c r="AP29" i="89"/>
  <c r="AO29" i="89"/>
  <c r="AN29" i="89"/>
  <c r="AM29" i="89"/>
  <c r="AL29" i="89"/>
  <c r="AK29" i="89"/>
  <c r="AJ29" i="89"/>
  <c r="AI29" i="89"/>
  <c r="AG29" i="89"/>
  <c r="P29" i="89"/>
  <c r="P26" i="89"/>
  <c r="AG26" i="89" s="1"/>
  <c r="AW26" i="89" s="1"/>
  <c r="R24" i="89"/>
  <c r="AF23" i="89"/>
  <c r="AE23" i="89"/>
  <c r="AC23" i="89"/>
  <c r="AB23" i="89"/>
  <c r="AA23" i="89"/>
  <c r="Z23" i="89"/>
  <c r="Y23" i="89"/>
  <c r="X23" i="89"/>
  <c r="W23" i="89"/>
  <c r="V23" i="89"/>
  <c r="U23" i="89"/>
  <c r="T23" i="89"/>
  <c r="S23" i="89"/>
  <c r="N23" i="89"/>
  <c r="L23" i="89"/>
  <c r="K23" i="89"/>
  <c r="J23" i="89"/>
  <c r="I23" i="89"/>
  <c r="H23" i="89"/>
  <c r="G23" i="89"/>
  <c r="F23" i="89"/>
  <c r="E23" i="89"/>
  <c r="D23" i="89"/>
  <c r="C23" i="89"/>
  <c r="B23" i="89"/>
  <c r="AF22" i="89"/>
  <c r="AE22" i="89"/>
  <c r="AC22" i="89"/>
  <c r="AB22" i="89"/>
  <c r="AA22" i="89"/>
  <c r="Z22" i="89"/>
  <c r="Y22" i="89"/>
  <c r="X22" i="89"/>
  <c r="W22" i="89"/>
  <c r="V22" i="89"/>
  <c r="U22" i="89"/>
  <c r="T22" i="89"/>
  <c r="S22" i="89"/>
  <c r="N22" i="89"/>
  <c r="L22" i="89"/>
  <c r="K22" i="89"/>
  <c r="J22" i="89"/>
  <c r="I22" i="89"/>
  <c r="H22" i="89"/>
  <c r="G22" i="89"/>
  <c r="F22" i="89"/>
  <c r="E22" i="89"/>
  <c r="D22" i="89"/>
  <c r="C22" i="89"/>
  <c r="B22" i="89"/>
  <c r="AF21" i="89"/>
  <c r="AE21" i="89"/>
  <c r="AC21" i="89"/>
  <c r="AB21" i="89"/>
  <c r="AA21" i="89"/>
  <c r="Z21" i="89"/>
  <c r="Y21" i="89"/>
  <c r="X21" i="89"/>
  <c r="W21" i="89"/>
  <c r="V21" i="89"/>
  <c r="U21" i="89"/>
  <c r="T21" i="89"/>
  <c r="S21" i="89"/>
  <c r="N21" i="89"/>
  <c r="L21" i="89"/>
  <c r="K21" i="89"/>
  <c r="J21" i="89"/>
  <c r="I21" i="89"/>
  <c r="H21" i="89"/>
  <c r="G21" i="89"/>
  <c r="F21" i="89"/>
  <c r="E21" i="89"/>
  <c r="D21" i="89"/>
  <c r="C21" i="89"/>
  <c r="B21" i="89"/>
  <c r="AF20" i="89"/>
  <c r="AE20" i="89"/>
  <c r="AC20" i="89"/>
  <c r="AB20" i="89"/>
  <c r="AA20" i="89"/>
  <c r="Z20" i="89"/>
  <c r="Y20" i="89"/>
  <c r="X20" i="89"/>
  <c r="W20" i="89"/>
  <c r="V20" i="89"/>
  <c r="U20" i="89"/>
  <c r="T20" i="89"/>
  <c r="S20" i="89"/>
  <c r="N20" i="89"/>
  <c r="L20" i="89"/>
  <c r="K20" i="89"/>
  <c r="J20" i="89"/>
  <c r="I20" i="89"/>
  <c r="H20" i="89"/>
  <c r="G20" i="89"/>
  <c r="F20" i="89"/>
  <c r="E20" i="89"/>
  <c r="D20" i="89"/>
  <c r="C20" i="89"/>
  <c r="B20" i="89"/>
  <c r="AR19" i="89"/>
  <c r="AJ19" i="89"/>
  <c r="AG19" i="89"/>
  <c r="AS19" i="89"/>
  <c r="AQ19" i="89"/>
  <c r="AP19" i="89"/>
  <c r="AO19" i="89"/>
  <c r="AM19" i="89"/>
  <c r="AL19" i="89"/>
  <c r="AK19" i="89"/>
  <c r="AI19" i="89"/>
  <c r="P19" i="89"/>
  <c r="AN19" i="89"/>
  <c r="A63" i="89"/>
  <c r="AS18" i="89"/>
  <c r="AR18" i="89"/>
  <c r="AQ18" i="89"/>
  <c r="AP18" i="89"/>
  <c r="AO18" i="89"/>
  <c r="AN18" i="89"/>
  <c r="AM18" i="89"/>
  <c r="AL18" i="89"/>
  <c r="AK18" i="89"/>
  <c r="AJ18" i="89"/>
  <c r="AI18" i="89"/>
  <c r="AG18" i="89"/>
  <c r="P18" i="89"/>
  <c r="AS17" i="89"/>
  <c r="AR17" i="89"/>
  <c r="AQ17" i="89"/>
  <c r="AP17" i="89"/>
  <c r="AO17" i="89"/>
  <c r="AN17" i="89"/>
  <c r="AM17" i="89"/>
  <c r="AL17" i="89"/>
  <c r="AK17" i="89"/>
  <c r="AJ17" i="89"/>
  <c r="AI17" i="89"/>
  <c r="AG17" i="89"/>
  <c r="P17" i="89"/>
  <c r="AS16" i="89"/>
  <c r="AR16" i="89"/>
  <c r="AQ16" i="89"/>
  <c r="AP16" i="89"/>
  <c r="AO16" i="89"/>
  <c r="AN16" i="89"/>
  <c r="AM16" i="89"/>
  <c r="AL16" i="89"/>
  <c r="AK16" i="89"/>
  <c r="AJ16" i="89"/>
  <c r="AI16" i="89"/>
  <c r="AG16" i="89"/>
  <c r="P16" i="89"/>
  <c r="AS15" i="89"/>
  <c r="AR15" i="89"/>
  <c r="AQ15" i="89"/>
  <c r="AP15" i="89"/>
  <c r="AO15" i="89"/>
  <c r="AN15" i="89"/>
  <c r="AM15" i="89"/>
  <c r="AL15" i="89"/>
  <c r="AK15" i="89"/>
  <c r="AJ15" i="89"/>
  <c r="AI15" i="89"/>
  <c r="AG15" i="89"/>
  <c r="P15" i="89"/>
  <c r="AS14" i="89"/>
  <c r="AR14" i="89"/>
  <c r="AQ14" i="89"/>
  <c r="AP14" i="89"/>
  <c r="AO14" i="89"/>
  <c r="AN14" i="89"/>
  <c r="AM14" i="89"/>
  <c r="AL14" i="89"/>
  <c r="AK14" i="89"/>
  <c r="AJ14" i="89"/>
  <c r="AI14" i="89"/>
  <c r="AG14" i="89"/>
  <c r="P14" i="89"/>
  <c r="AS13" i="89"/>
  <c r="AR13" i="89"/>
  <c r="AQ13" i="89"/>
  <c r="AP13" i="89"/>
  <c r="AO13" i="89"/>
  <c r="AN13" i="89"/>
  <c r="AM13" i="89"/>
  <c r="AL13" i="89"/>
  <c r="AK13" i="89"/>
  <c r="AJ13" i="89"/>
  <c r="AI13" i="89"/>
  <c r="AG13" i="89"/>
  <c r="P13" i="89"/>
  <c r="AS12" i="89"/>
  <c r="AR12" i="89"/>
  <c r="AQ12" i="89"/>
  <c r="AP12" i="89"/>
  <c r="AO12" i="89"/>
  <c r="AN12" i="89"/>
  <c r="AM12" i="89"/>
  <c r="AL12" i="89"/>
  <c r="AK12" i="89"/>
  <c r="AJ12" i="89"/>
  <c r="AI12" i="89"/>
  <c r="AG12" i="89"/>
  <c r="P12" i="89"/>
  <c r="AS11" i="89"/>
  <c r="AR11" i="89"/>
  <c r="AQ11" i="89"/>
  <c r="AP11" i="89"/>
  <c r="AO11" i="89"/>
  <c r="AN11" i="89"/>
  <c r="AM11" i="89"/>
  <c r="AL11" i="89"/>
  <c r="AK11" i="89"/>
  <c r="AJ11" i="89"/>
  <c r="AI11" i="89"/>
  <c r="AG11" i="89"/>
  <c r="P11" i="89"/>
  <c r="AS10" i="89"/>
  <c r="AR10" i="89"/>
  <c r="AQ10" i="89"/>
  <c r="AP10" i="89"/>
  <c r="AO10" i="89"/>
  <c r="AN10" i="89"/>
  <c r="AM10" i="89"/>
  <c r="AL10" i="89"/>
  <c r="AK10" i="89"/>
  <c r="AJ10" i="89"/>
  <c r="AI10" i="89"/>
  <c r="AG10" i="89"/>
  <c r="P10" i="89"/>
  <c r="AS9" i="89"/>
  <c r="AR9" i="89"/>
  <c r="AQ9" i="89"/>
  <c r="AP9" i="89"/>
  <c r="AO9" i="89"/>
  <c r="AN9" i="89"/>
  <c r="AM9" i="89"/>
  <c r="AL9" i="89"/>
  <c r="AK9" i="89"/>
  <c r="AJ9" i="89"/>
  <c r="AI9" i="89"/>
  <c r="AG9" i="89"/>
  <c r="P9" i="89"/>
  <c r="AW8" i="89"/>
  <c r="AS8" i="89"/>
  <c r="AR8" i="89"/>
  <c r="AQ8" i="89"/>
  <c r="AP8" i="89"/>
  <c r="AO8" i="89"/>
  <c r="AN8" i="89"/>
  <c r="AM8" i="89"/>
  <c r="AL8" i="89"/>
  <c r="AK8" i="89"/>
  <c r="AJ8" i="89"/>
  <c r="AI8" i="89"/>
  <c r="AG8" i="89"/>
  <c r="P8" i="89"/>
  <c r="AS7" i="89"/>
  <c r="AR7" i="89"/>
  <c r="AQ7" i="89"/>
  <c r="AP7" i="89"/>
  <c r="AO7" i="89"/>
  <c r="AN7" i="89"/>
  <c r="AM7" i="89"/>
  <c r="AL7" i="89"/>
  <c r="AK7" i="89"/>
  <c r="AJ7" i="89"/>
  <c r="AI7" i="89"/>
  <c r="AG7" i="89"/>
  <c r="P7" i="89"/>
  <c r="AF67" i="88"/>
  <c r="AE67" i="88"/>
  <c r="AC67" i="88"/>
  <c r="AB67" i="88"/>
  <c r="AA67" i="88"/>
  <c r="Z67" i="88"/>
  <c r="Y67" i="88"/>
  <c r="X67" i="88"/>
  <c r="W67" i="88"/>
  <c r="V67" i="88"/>
  <c r="U67" i="88"/>
  <c r="T67" i="88"/>
  <c r="S67" i="88"/>
  <c r="P67" i="88"/>
  <c r="L67" i="88"/>
  <c r="K67" i="88"/>
  <c r="J67" i="88"/>
  <c r="I67" i="88"/>
  <c r="H67" i="88"/>
  <c r="G67" i="88"/>
  <c r="F67" i="88"/>
  <c r="E67" i="88"/>
  <c r="D67" i="88"/>
  <c r="C67" i="88"/>
  <c r="B67" i="88"/>
  <c r="AF66" i="88"/>
  <c r="AV66" i="88" s="1"/>
  <c r="AE66" i="88"/>
  <c r="AC66" i="88"/>
  <c r="AB66" i="88"/>
  <c r="AA66" i="88"/>
  <c r="Z66" i="88"/>
  <c r="Y66" i="88"/>
  <c r="X66" i="88"/>
  <c r="W66" i="88"/>
  <c r="V66" i="88"/>
  <c r="U66" i="88"/>
  <c r="T66" i="88"/>
  <c r="S66" i="88"/>
  <c r="N66" i="88"/>
  <c r="L66" i="88"/>
  <c r="K66" i="88"/>
  <c r="J66" i="88"/>
  <c r="I66" i="88"/>
  <c r="H66" i="88"/>
  <c r="G66" i="88"/>
  <c r="F66" i="88"/>
  <c r="E66" i="88"/>
  <c r="D66" i="88"/>
  <c r="C66" i="88"/>
  <c r="B66" i="88"/>
  <c r="AF65" i="88"/>
  <c r="AV65" i="88" s="1"/>
  <c r="AE65" i="88"/>
  <c r="AC65" i="88"/>
  <c r="AB65" i="88"/>
  <c r="AA65" i="88"/>
  <c r="Z65" i="88"/>
  <c r="Y65" i="88"/>
  <c r="X65" i="88"/>
  <c r="W65" i="88"/>
  <c r="V65" i="88"/>
  <c r="U65" i="88"/>
  <c r="T65" i="88"/>
  <c r="S65" i="88"/>
  <c r="N65" i="88"/>
  <c r="L65" i="88"/>
  <c r="K65" i="88"/>
  <c r="J65" i="88"/>
  <c r="I65" i="88"/>
  <c r="H65" i="88"/>
  <c r="G65" i="88"/>
  <c r="F65" i="88"/>
  <c r="E65" i="88"/>
  <c r="D65" i="88"/>
  <c r="C65" i="88"/>
  <c r="B65" i="88"/>
  <c r="AF64" i="88"/>
  <c r="AV64" i="88" s="1"/>
  <c r="AE64" i="88"/>
  <c r="AC64" i="88"/>
  <c r="AB64" i="88"/>
  <c r="AA64" i="88"/>
  <c r="Z64" i="88"/>
  <c r="Y64" i="88"/>
  <c r="X64" i="88"/>
  <c r="W64" i="88"/>
  <c r="V64" i="88"/>
  <c r="U64" i="88"/>
  <c r="T64" i="88"/>
  <c r="S64" i="88"/>
  <c r="N64" i="88"/>
  <c r="L64" i="88"/>
  <c r="K64" i="88"/>
  <c r="J64" i="88"/>
  <c r="I64" i="88"/>
  <c r="H64" i="88"/>
  <c r="G64" i="88"/>
  <c r="F64" i="88"/>
  <c r="E64" i="88"/>
  <c r="D64" i="88"/>
  <c r="C64" i="88"/>
  <c r="B64" i="88"/>
  <c r="AV63" i="88"/>
  <c r="AR63" i="88"/>
  <c r="AM63" i="88"/>
  <c r="AJ63" i="88"/>
  <c r="AG63" i="88"/>
  <c r="AS63" i="88"/>
  <c r="AP63" i="88"/>
  <c r="AN63" i="88"/>
  <c r="AL63" i="88"/>
  <c r="AK63" i="88"/>
  <c r="AI63" i="88"/>
  <c r="A63" i="88"/>
  <c r="AV62" i="88"/>
  <c r="AU62" i="88"/>
  <c r="AS62" i="88"/>
  <c r="AR62" i="88"/>
  <c r="AQ62" i="88"/>
  <c r="AP62" i="88"/>
  <c r="AO62" i="88"/>
  <c r="AN62" i="88"/>
  <c r="AM62" i="88"/>
  <c r="AL62" i="88"/>
  <c r="AK62" i="88"/>
  <c r="AJ62" i="88"/>
  <c r="AI62" i="88"/>
  <c r="P62" i="88"/>
  <c r="AV61" i="88"/>
  <c r="AU61" i="88"/>
  <c r="AS61" i="88"/>
  <c r="AR61" i="88"/>
  <c r="AQ61" i="88"/>
  <c r="AP61" i="88"/>
  <c r="AO61" i="88"/>
  <c r="AN61" i="88"/>
  <c r="AM61" i="88"/>
  <c r="AL61" i="88"/>
  <c r="AK61" i="88"/>
  <c r="AJ61" i="88"/>
  <c r="AI61" i="88"/>
  <c r="P61" i="88"/>
  <c r="AU60" i="88"/>
  <c r="AW60" i="88" s="1"/>
  <c r="AS60" i="88"/>
  <c r="AR60" i="88"/>
  <c r="AQ60" i="88"/>
  <c r="AP60" i="88"/>
  <c r="AO60" i="88"/>
  <c r="AN60" i="88"/>
  <c r="AM60" i="88"/>
  <c r="AL60" i="88"/>
  <c r="AK60" i="88"/>
  <c r="AJ60" i="88"/>
  <c r="AI60" i="88"/>
  <c r="P60" i="88"/>
  <c r="AU59" i="88"/>
  <c r="AW59" i="88" s="1"/>
  <c r="AS59" i="88"/>
  <c r="AR59" i="88"/>
  <c r="AQ59" i="88"/>
  <c r="AP59" i="88"/>
  <c r="AO59" i="88"/>
  <c r="AN59" i="88"/>
  <c r="AM59" i="88"/>
  <c r="AL59" i="88"/>
  <c r="AK59" i="88"/>
  <c r="AJ59" i="88"/>
  <c r="AI59" i="88"/>
  <c r="P59" i="88"/>
  <c r="AU58" i="88"/>
  <c r="AW58" i="88" s="1"/>
  <c r="AS58" i="88"/>
  <c r="AR58" i="88"/>
  <c r="AQ58" i="88"/>
  <c r="AP58" i="88"/>
  <c r="AO58" i="88"/>
  <c r="AN58" i="88"/>
  <c r="AM58" i="88"/>
  <c r="AL58" i="88"/>
  <c r="AK58" i="88"/>
  <c r="AJ58" i="88"/>
  <c r="AI58" i="88"/>
  <c r="P58" i="88"/>
  <c r="AU57" i="88"/>
  <c r="AW57" i="88" s="1"/>
  <c r="AS57" i="88"/>
  <c r="AR57" i="88"/>
  <c r="AQ57" i="88"/>
  <c r="AP57" i="88"/>
  <c r="AO57" i="88"/>
  <c r="AN57" i="88"/>
  <c r="AM57" i="88"/>
  <c r="AL57" i="88"/>
  <c r="AK57" i="88"/>
  <c r="AJ57" i="88"/>
  <c r="AI57" i="88"/>
  <c r="P57" i="88"/>
  <c r="AU56" i="88"/>
  <c r="AW56" i="88" s="1"/>
  <c r="AS56" i="88"/>
  <c r="AR56" i="88"/>
  <c r="AQ56" i="88"/>
  <c r="AP56" i="88"/>
  <c r="AO56" i="88"/>
  <c r="AN56" i="88"/>
  <c r="AM56" i="88"/>
  <c r="AL56" i="88"/>
  <c r="AK56" i="88"/>
  <c r="AJ56" i="88"/>
  <c r="AI56" i="88"/>
  <c r="P56" i="88"/>
  <c r="AU55" i="88"/>
  <c r="AW55" i="88" s="1"/>
  <c r="AS55" i="88"/>
  <c r="AR55" i="88"/>
  <c r="AQ55" i="88"/>
  <c r="AP55" i="88"/>
  <c r="AO55" i="88"/>
  <c r="AN55" i="88"/>
  <c r="AM55" i="88"/>
  <c r="AL55" i="88"/>
  <c r="AK55" i="88"/>
  <c r="AJ55" i="88"/>
  <c r="AI55" i="88"/>
  <c r="P55" i="88"/>
  <c r="AU54" i="88"/>
  <c r="AW54" i="88" s="1"/>
  <c r="AS54" i="88"/>
  <c r="AR54" i="88"/>
  <c r="AQ54" i="88"/>
  <c r="AP54" i="88"/>
  <c r="AO54" i="88"/>
  <c r="AN54" i="88"/>
  <c r="AM54" i="88"/>
  <c r="AL54" i="88"/>
  <c r="AK54" i="88"/>
  <c r="AJ54" i="88"/>
  <c r="AI54" i="88"/>
  <c r="P54" i="88"/>
  <c r="AU53" i="88"/>
  <c r="AW53" i="88" s="1"/>
  <c r="AS53" i="88"/>
  <c r="AR53" i="88"/>
  <c r="AQ53" i="88"/>
  <c r="AP53" i="88"/>
  <c r="AO53" i="88"/>
  <c r="AN53" i="88"/>
  <c r="AM53" i="88"/>
  <c r="AL53" i="88"/>
  <c r="AK53" i="88"/>
  <c r="AJ53" i="88"/>
  <c r="AI53" i="88"/>
  <c r="P53" i="88"/>
  <c r="AU52" i="88"/>
  <c r="AW52" i="88" s="1"/>
  <c r="AS52" i="88"/>
  <c r="AR52" i="88"/>
  <c r="AQ52" i="88"/>
  <c r="AP52" i="88"/>
  <c r="AO52" i="88"/>
  <c r="AN52" i="88"/>
  <c r="AM52" i="88"/>
  <c r="AL52" i="88"/>
  <c r="AK52" i="88"/>
  <c r="AJ52" i="88"/>
  <c r="AI52" i="88"/>
  <c r="P52" i="88"/>
  <c r="AV51" i="88"/>
  <c r="AU51" i="88"/>
  <c r="AS51" i="88"/>
  <c r="AR51" i="88"/>
  <c r="AQ51" i="88"/>
  <c r="AP51" i="88"/>
  <c r="AO51" i="88"/>
  <c r="AN51" i="88"/>
  <c r="AM51" i="88"/>
  <c r="AL51" i="88"/>
  <c r="AK51" i="88"/>
  <c r="AJ51" i="88"/>
  <c r="AI51" i="88"/>
  <c r="P51" i="88"/>
  <c r="AW48" i="88"/>
  <c r="AG45" i="88"/>
  <c r="AC45" i="88"/>
  <c r="AB45" i="88"/>
  <c r="AA45" i="88"/>
  <c r="Z45" i="88"/>
  <c r="Y45" i="88"/>
  <c r="X45" i="88"/>
  <c r="W45" i="88"/>
  <c r="V45" i="88"/>
  <c r="U45" i="88"/>
  <c r="T45" i="88"/>
  <c r="S45" i="88"/>
  <c r="P45" i="88"/>
  <c r="L45" i="88"/>
  <c r="K45" i="88"/>
  <c r="J45" i="88"/>
  <c r="I45" i="88"/>
  <c r="H45" i="88"/>
  <c r="G45" i="88"/>
  <c r="F45" i="88"/>
  <c r="E45" i="88"/>
  <c r="D45" i="88"/>
  <c r="C45" i="88"/>
  <c r="B45" i="88"/>
  <c r="AG44" i="88"/>
  <c r="AC44" i="88"/>
  <c r="AB44" i="88"/>
  <c r="AA44" i="88"/>
  <c r="Z44" i="88"/>
  <c r="Y44" i="88"/>
  <c r="X44" i="88"/>
  <c r="W44" i="88"/>
  <c r="V44" i="88"/>
  <c r="U44" i="88"/>
  <c r="T44" i="88"/>
  <c r="S44" i="88"/>
  <c r="P44" i="88"/>
  <c r="L44" i="88"/>
  <c r="K44" i="88"/>
  <c r="J44" i="88"/>
  <c r="I44" i="88"/>
  <c r="H44" i="88"/>
  <c r="G44" i="88"/>
  <c r="F44" i="88"/>
  <c r="E44" i="88"/>
  <c r="D44" i="88"/>
  <c r="C44" i="88"/>
  <c r="B44" i="88"/>
  <c r="AG43" i="88"/>
  <c r="AC43" i="88"/>
  <c r="AB43" i="88"/>
  <c r="AA43" i="88"/>
  <c r="Z43" i="88"/>
  <c r="Y43" i="88"/>
  <c r="X43" i="88"/>
  <c r="W43" i="88"/>
  <c r="V43" i="88"/>
  <c r="U43" i="88"/>
  <c r="T43" i="88"/>
  <c r="S43" i="88"/>
  <c r="P43" i="88"/>
  <c r="L43" i="88"/>
  <c r="K43" i="88"/>
  <c r="J43" i="88"/>
  <c r="I43" i="88"/>
  <c r="H43" i="88"/>
  <c r="G43" i="88"/>
  <c r="F43" i="88"/>
  <c r="E43" i="88"/>
  <c r="D43" i="88"/>
  <c r="C43" i="88"/>
  <c r="B43" i="88"/>
  <c r="AG42" i="88"/>
  <c r="AC42" i="88"/>
  <c r="AB42" i="88"/>
  <c r="AA42" i="88"/>
  <c r="Z42" i="88"/>
  <c r="Y42" i="88"/>
  <c r="X42" i="88"/>
  <c r="W42" i="88"/>
  <c r="V42" i="88"/>
  <c r="U42" i="88"/>
  <c r="T42" i="88"/>
  <c r="S42" i="88"/>
  <c r="L42" i="88"/>
  <c r="K42" i="88"/>
  <c r="J42" i="88"/>
  <c r="I42" i="88"/>
  <c r="H42" i="88"/>
  <c r="G42" i="88"/>
  <c r="F42" i="88"/>
  <c r="E42" i="88"/>
  <c r="D42" i="88"/>
  <c r="C42" i="88"/>
  <c r="B42" i="88"/>
  <c r="AR41" i="88"/>
  <c r="AJ41" i="88"/>
  <c r="AU41" i="88"/>
  <c r="AS41" i="88"/>
  <c r="AL41" i="88"/>
  <c r="AK41" i="88"/>
  <c r="AI41" i="88"/>
  <c r="AO41" i="88"/>
  <c r="AN41" i="88"/>
  <c r="A41" i="88"/>
  <c r="AU40" i="88"/>
  <c r="AW40" i="88" s="1"/>
  <c r="AS40" i="88"/>
  <c r="AR40" i="88"/>
  <c r="AQ40" i="88"/>
  <c r="AP40" i="88"/>
  <c r="AO40" i="88"/>
  <c r="AN40" i="88"/>
  <c r="AM40" i="88"/>
  <c r="AL40" i="88"/>
  <c r="AK40" i="88"/>
  <c r="AJ40" i="88"/>
  <c r="AI40" i="88"/>
  <c r="P40" i="88"/>
  <c r="AU39" i="88"/>
  <c r="AW39" i="88" s="1"/>
  <c r="AS39" i="88"/>
  <c r="AR39" i="88"/>
  <c r="AQ39" i="88"/>
  <c r="AP39" i="88"/>
  <c r="AO39" i="88"/>
  <c r="AN39" i="88"/>
  <c r="AM39" i="88"/>
  <c r="AL39" i="88"/>
  <c r="AK39" i="88"/>
  <c r="AJ39" i="88"/>
  <c r="AI39" i="88"/>
  <c r="P39" i="88"/>
  <c r="AU38" i="88"/>
  <c r="AW38" i="88" s="1"/>
  <c r="AS38" i="88"/>
  <c r="AR38" i="88"/>
  <c r="AQ38" i="88"/>
  <c r="AP38" i="88"/>
  <c r="AO38" i="88"/>
  <c r="AN38" i="88"/>
  <c r="AM38" i="88"/>
  <c r="AL38" i="88"/>
  <c r="AK38" i="88"/>
  <c r="AJ38" i="88"/>
  <c r="AI38" i="88"/>
  <c r="P38" i="88"/>
  <c r="AU37" i="88"/>
  <c r="AW37" i="88" s="1"/>
  <c r="AS37" i="88"/>
  <c r="AR37" i="88"/>
  <c r="AQ37" i="88"/>
  <c r="AP37" i="88"/>
  <c r="AO37" i="88"/>
  <c r="AN37" i="88"/>
  <c r="AM37" i="88"/>
  <c r="AL37" i="88"/>
  <c r="AK37" i="88"/>
  <c r="AJ37" i="88"/>
  <c r="AI37" i="88"/>
  <c r="P37" i="88"/>
  <c r="AU36" i="88"/>
  <c r="AW36" i="88" s="1"/>
  <c r="AS36" i="88"/>
  <c r="AR36" i="88"/>
  <c r="AQ36" i="88"/>
  <c r="AP36" i="88"/>
  <c r="AO36" i="88"/>
  <c r="AN36" i="88"/>
  <c r="AM36" i="88"/>
  <c r="AL36" i="88"/>
  <c r="AK36" i="88"/>
  <c r="AJ36" i="88"/>
  <c r="AI36" i="88"/>
  <c r="P36" i="88"/>
  <c r="AU35" i="88"/>
  <c r="AW35" i="88" s="1"/>
  <c r="AS35" i="88"/>
  <c r="AR35" i="88"/>
  <c r="AQ35" i="88"/>
  <c r="AP35" i="88"/>
  <c r="AO35" i="88"/>
  <c r="AN35" i="88"/>
  <c r="AM35" i="88"/>
  <c r="AL35" i="88"/>
  <c r="AK35" i="88"/>
  <c r="AJ35" i="88"/>
  <c r="AI35" i="88"/>
  <c r="P35" i="88"/>
  <c r="AU34" i="88"/>
  <c r="AW34" i="88" s="1"/>
  <c r="AS34" i="88"/>
  <c r="AR34" i="88"/>
  <c r="AQ34" i="88"/>
  <c r="AP34" i="88"/>
  <c r="AO34" i="88"/>
  <c r="AN34" i="88"/>
  <c r="AM34" i="88"/>
  <c r="AL34" i="88"/>
  <c r="AK34" i="88"/>
  <c r="AJ34" i="88"/>
  <c r="AI34" i="88"/>
  <c r="P34" i="88"/>
  <c r="AU33" i="88"/>
  <c r="AW33" i="88" s="1"/>
  <c r="AS33" i="88"/>
  <c r="AR33" i="88"/>
  <c r="AQ33" i="88"/>
  <c r="AP33" i="88"/>
  <c r="AO33" i="88"/>
  <c r="AN33" i="88"/>
  <c r="AM33" i="88"/>
  <c r="AL33" i="88"/>
  <c r="AK33" i="88"/>
  <c r="AJ33" i="88"/>
  <c r="AI33" i="88"/>
  <c r="P33" i="88"/>
  <c r="AU32" i="88"/>
  <c r="AW32" i="88" s="1"/>
  <c r="AS32" i="88"/>
  <c r="AR32" i="88"/>
  <c r="AQ32" i="88"/>
  <c r="AP32" i="88"/>
  <c r="AO32" i="88"/>
  <c r="AN32" i="88"/>
  <c r="AM32" i="88"/>
  <c r="AL32" i="88"/>
  <c r="AK32" i="88"/>
  <c r="AJ32" i="88"/>
  <c r="AI32" i="88"/>
  <c r="P32" i="88"/>
  <c r="AU31" i="88"/>
  <c r="AW31" i="88" s="1"/>
  <c r="AS31" i="88"/>
  <c r="AR31" i="88"/>
  <c r="AQ31" i="88"/>
  <c r="AP31" i="88"/>
  <c r="AO31" i="88"/>
  <c r="AN31" i="88"/>
  <c r="AM31" i="88"/>
  <c r="AL31" i="88"/>
  <c r="AK31" i="88"/>
  <c r="AJ31" i="88"/>
  <c r="AI31" i="88"/>
  <c r="P31" i="88"/>
  <c r="AU30" i="88"/>
  <c r="AW30" i="88" s="1"/>
  <c r="AS30" i="88"/>
  <c r="AR30" i="88"/>
  <c r="AQ30" i="88"/>
  <c r="AP30" i="88"/>
  <c r="AO30" i="88"/>
  <c r="AN30" i="88"/>
  <c r="AM30" i="88"/>
  <c r="AL30" i="88"/>
  <c r="AK30" i="88"/>
  <c r="AJ30" i="88"/>
  <c r="AI30" i="88"/>
  <c r="P30" i="88"/>
  <c r="AV29" i="88"/>
  <c r="AU29" i="88"/>
  <c r="AS29" i="88"/>
  <c r="AR29" i="88"/>
  <c r="AQ29" i="88"/>
  <c r="AP29" i="88"/>
  <c r="AO29" i="88"/>
  <c r="AN29" i="88"/>
  <c r="AM29" i="88"/>
  <c r="AL29" i="88"/>
  <c r="AK29" i="88"/>
  <c r="AJ29" i="88"/>
  <c r="AI29" i="88"/>
  <c r="P29" i="88"/>
  <c r="AW26" i="88"/>
  <c r="AF23" i="88"/>
  <c r="AE23" i="88"/>
  <c r="AC23" i="88"/>
  <c r="AB23" i="88"/>
  <c r="AA23" i="88"/>
  <c r="Z23" i="88"/>
  <c r="Y23" i="88"/>
  <c r="X23" i="88"/>
  <c r="W23" i="88"/>
  <c r="V23" i="88"/>
  <c r="U23" i="88"/>
  <c r="T23" i="88"/>
  <c r="S23" i="88"/>
  <c r="O23" i="88"/>
  <c r="N23" i="88"/>
  <c r="L23" i="88"/>
  <c r="K23" i="88"/>
  <c r="J23" i="88"/>
  <c r="I23" i="88"/>
  <c r="H23" i="88"/>
  <c r="G23" i="88"/>
  <c r="F23" i="88"/>
  <c r="E23" i="88"/>
  <c r="D23" i="88"/>
  <c r="C23" i="88"/>
  <c r="B23" i="88"/>
  <c r="AF22" i="88"/>
  <c r="AE22" i="88"/>
  <c r="AC22" i="88"/>
  <c r="AB22" i="88"/>
  <c r="AA22" i="88"/>
  <c r="Z22" i="88"/>
  <c r="Y22" i="88"/>
  <c r="X22" i="88"/>
  <c r="W22" i="88"/>
  <c r="V22" i="88"/>
  <c r="U22" i="88"/>
  <c r="T22" i="88"/>
  <c r="S22" i="88"/>
  <c r="O22" i="88"/>
  <c r="N22" i="88"/>
  <c r="L22" i="88"/>
  <c r="K22" i="88"/>
  <c r="J22" i="88"/>
  <c r="I22" i="88"/>
  <c r="H22" i="88"/>
  <c r="G22" i="88"/>
  <c r="F22" i="88"/>
  <c r="E22" i="88"/>
  <c r="D22" i="88"/>
  <c r="C22" i="88"/>
  <c r="B22" i="88"/>
  <c r="AF21" i="88"/>
  <c r="AE21" i="88"/>
  <c r="AC21" i="88"/>
  <c r="AB21" i="88"/>
  <c r="AA21" i="88"/>
  <c r="Z21" i="88"/>
  <c r="Y21" i="88"/>
  <c r="X21" i="88"/>
  <c r="W21" i="88"/>
  <c r="V21" i="88"/>
  <c r="U21" i="88"/>
  <c r="T21" i="88"/>
  <c r="S21" i="88"/>
  <c r="O21" i="88"/>
  <c r="N21" i="88"/>
  <c r="L21" i="88"/>
  <c r="K21" i="88"/>
  <c r="J21" i="88"/>
  <c r="I21" i="88"/>
  <c r="H21" i="88"/>
  <c r="G21" i="88"/>
  <c r="F21" i="88"/>
  <c r="E21" i="88"/>
  <c r="D21" i="88"/>
  <c r="C21" i="88"/>
  <c r="B21" i="88"/>
  <c r="AF20" i="88"/>
  <c r="AE20" i="88"/>
  <c r="AC20" i="88"/>
  <c r="AB20" i="88"/>
  <c r="AA20" i="88"/>
  <c r="Z20" i="88"/>
  <c r="Y20" i="88"/>
  <c r="X20" i="88"/>
  <c r="W20" i="88"/>
  <c r="V20" i="88"/>
  <c r="U20" i="88"/>
  <c r="T20" i="88"/>
  <c r="S20" i="88"/>
  <c r="O20" i="88"/>
  <c r="N20" i="88"/>
  <c r="L20" i="88"/>
  <c r="K20" i="88"/>
  <c r="J20" i="88"/>
  <c r="I20" i="88"/>
  <c r="H20" i="88"/>
  <c r="G20" i="88"/>
  <c r="F20" i="88"/>
  <c r="E20" i="88"/>
  <c r="D20" i="88"/>
  <c r="C20" i="88"/>
  <c r="B20" i="88"/>
  <c r="AS19" i="88"/>
  <c r="AR19" i="88"/>
  <c r="AK19" i="88"/>
  <c r="AJ19" i="88"/>
  <c r="AQ19" i="88"/>
  <c r="AP19" i="88"/>
  <c r="AL19" i="88"/>
  <c r="AS18" i="88"/>
  <c r="AR18" i="88"/>
  <c r="AQ18" i="88"/>
  <c r="AP18" i="88"/>
  <c r="AO18" i="88"/>
  <c r="AN18" i="88"/>
  <c r="AM18" i="88"/>
  <c r="AL18" i="88"/>
  <c r="AK18" i="88"/>
  <c r="AJ18" i="88"/>
  <c r="AI18" i="88"/>
  <c r="AG18" i="88"/>
  <c r="P18" i="88"/>
  <c r="AS17" i="88"/>
  <c r="AR17" i="88"/>
  <c r="AQ17" i="88"/>
  <c r="AP17" i="88"/>
  <c r="AO17" i="88"/>
  <c r="AN17" i="88"/>
  <c r="AM17" i="88"/>
  <c r="AL17" i="88"/>
  <c r="AK17" i="88"/>
  <c r="AJ17" i="88"/>
  <c r="AI17" i="88"/>
  <c r="AG17" i="88"/>
  <c r="P17" i="88"/>
  <c r="AS16" i="88"/>
  <c r="AR16" i="88"/>
  <c r="AQ16" i="88"/>
  <c r="AP16" i="88"/>
  <c r="AO16" i="88"/>
  <c r="AN16" i="88"/>
  <c r="AM16" i="88"/>
  <c r="AL16" i="88"/>
  <c r="AK16" i="88"/>
  <c r="AJ16" i="88"/>
  <c r="AI16" i="88"/>
  <c r="AG16" i="88"/>
  <c r="P16" i="88"/>
  <c r="AS15" i="88"/>
  <c r="AR15" i="88"/>
  <c r="AQ15" i="88"/>
  <c r="AP15" i="88"/>
  <c r="AO15" i="88"/>
  <c r="AN15" i="88"/>
  <c r="AM15" i="88"/>
  <c r="AL15" i="88"/>
  <c r="AK15" i="88"/>
  <c r="AJ15" i="88"/>
  <c r="AI15" i="88"/>
  <c r="AG15" i="88"/>
  <c r="P15" i="88"/>
  <c r="AS14" i="88"/>
  <c r="AR14" i="88"/>
  <c r="AQ14" i="88"/>
  <c r="AP14" i="88"/>
  <c r="AO14" i="88"/>
  <c r="AN14" i="88"/>
  <c r="AM14" i="88"/>
  <c r="AL14" i="88"/>
  <c r="AK14" i="88"/>
  <c r="AJ14" i="88"/>
  <c r="AI14" i="88"/>
  <c r="AG14" i="88"/>
  <c r="P14" i="88"/>
  <c r="AS13" i="88"/>
  <c r="AR13" i="88"/>
  <c r="AQ13" i="88"/>
  <c r="AP13" i="88"/>
  <c r="AO13" i="88"/>
  <c r="AN13" i="88"/>
  <c r="AM13" i="88"/>
  <c r="AL13" i="88"/>
  <c r="AK13" i="88"/>
  <c r="AJ13" i="88"/>
  <c r="AI13" i="88"/>
  <c r="AG13" i="88"/>
  <c r="P13" i="88"/>
  <c r="AS12" i="88"/>
  <c r="AR12" i="88"/>
  <c r="AQ12" i="88"/>
  <c r="AP12" i="88"/>
  <c r="AO12" i="88"/>
  <c r="AN12" i="88"/>
  <c r="AM12" i="88"/>
  <c r="AL12" i="88"/>
  <c r="AK12" i="88"/>
  <c r="AJ12" i="88"/>
  <c r="AI12" i="88"/>
  <c r="AG12" i="88"/>
  <c r="P12" i="88"/>
  <c r="AS11" i="88"/>
  <c r="AR11" i="88"/>
  <c r="AQ11" i="88"/>
  <c r="AP11" i="88"/>
  <c r="AO11" i="88"/>
  <c r="AN11" i="88"/>
  <c r="AM11" i="88"/>
  <c r="AL11" i="88"/>
  <c r="AK11" i="88"/>
  <c r="AJ11" i="88"/>
  <c r="AI11" i="88"/>
  <c r="AG11" i="88"/>
  <c r="P11" i="88"/>
  <c r="AS10" i="88"/>
  <c r="AR10" i="88"/>
  <c r="AQ10" i="88"/>
  <c r="AP10" i="88"/>
  <c r="AO10" i="88"/>
  <c r="AN10" i="88"/>
  <c r="AM10" i="88"/>
  <c r="AL10" i="88"/>
  <c r="AK10" i="88"/>
  <c r="AJ10" i="88"/>
  <c r="AI10" i="88"/>
  <c r="AG10" i="88"/>
  <c r="P10" i="88"/>
  <c r="AS9" i="88"/>
  <c r="AR9" i="88"/>
  <c r="AQ9" i="88"/>
  <c r="AP9" i="88"/>
  <c r="AO9" i="88"/>
  <c r="AN9" i="88"/>
  <c r="AM9" i="88"/>
  <c r="AL9" i="88"/>
  <c r="AK9" i="88"/>
  <c r="AJ9" i="88"/>
  <c r="AI9" i="88"/>
  <c r="AG9" i="88"/>
  <c r="P9" i="88"/>
  <c r="AW8" i="88"/>
  <c r="AS8" i="88"/>
  <c r="AR8" i="88"/>
  <c r="AQ8" i="88"/>
  <c r="AP8" i="88"/>
  <c r="AO8" i="88"/>
  <c r="AN8" i="88"/>
  <c r="AM8" i="88"/>
  <c r="AL8" i="88"/>
  <c r="AK8" i="88"/>
  <c r="AJ8" i="88"/>
  <c r="AI8" i="88"/>
  <c r="AG8" i="88"/>
  <c r="P8" i="88"/>
  <c r="AS7" i="88"/>
  <c r="AR7" i="88"/>
  <c r="AQ7" i="88"/>
  <c r="AP7" i="88"/>
  <c r="AO7" i="88"/>
  <c r="AN7" i="88"/>
  <c r="AM7" i="88"/>
  <c r="AL7" i="88"/>
  <c r="AK7" i="88"/>
  <c r="AJ7" i="88"/>
  <c r="AI7" i="88"/>
  <c r="AG7" i="88"/>
  <c r="P7" i="88"/>
  <c r="T34" i="87"/>
  <c r="S34" i="87"/>
  <c r="F34" i="87"/>
  <c r="E34" i="87"/>
  <c r="D34" i="87"/>
  <c r="C34" i="87"/>
  <c r="B34" i="87"/>
  <c r="T32" i="87"/>
  <c r="S32" i="87"/>
  <c r="P32" i="87"/>
  <c r="Q33" i="87" s="1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T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T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T26" i="87"/>
  <c r="S26" i="87"/>
  <c r="R26" i="87"/>
  <c r="T23" i="87"/>
  <c r="S23" i="87"/>
  <c r="F23" i="87"/>
  <c r="E23" i="87"/>
  <c r="D23" i="87"/>
  <c r="C23" i="87"/>
  <c r="B23" i="87"/>
  <c r="T21" i="87"/>
  <c r="S21" i="87"/>
  <c r="P21" i="87"/>
  <c r="Q22" i="87" s="1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T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I19" i="87"/>
  <c r="AI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I17" i="87"/>
  <c r="AI16" i="87"/>
  <c r="AI15" i="87"/>
  <c r="T15" i="87"/>
  <c r="S15" i="87"/>
  <c r="R15" i="87"/>
  <c r="AI14" i="87"/>
  <c r="S14" i="87"/>
  <c r="S25" i="87" s="1"/>
  <c r="AI13" i="87"/>
  <c r="AI12" i="87"/>
  <c r="T12" i="87"/>
  <c r="S12" i="87"/>
  <c r="F12" i="87"/>
  <c r="E12" i="87"/>
  <c r="D12" i="87"/>
  <c r="C12" i="87"/>
  <c r="B12" i="87"/>
  <c r="AI11" i="87"/>
  <c r="AI10" i="87"/>
  <c r="T10" i="87"/>
  <c r="S10" i="87"/>
  <c r="P10" i="87"/>
  <c r="Q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I9" i="87"/>
  <c r="T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I8" i="87"/>
  <c r="T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P23" i="89" l="1"/>
  <c r="AK23" i="89"/>
  <c r="AS23" i="89"/>
  <c r="P67" i="89"/>
  <c r="AP22" i="89"/>
  <c r="AO65" i="89"/>
  <c r="AG23" i="89"/>
  <c r="AK43" i="88"/>
  <c r="AS43" i="88"/>
  <c r="AG45" i="89"/>
  <c r="P45" i="89"/>
  <c r="AW62" i="88"/>
  <c r="AG67" i="88"/>
  <c r="AV67" i="88"/>
  <c r="AG23" i="88"/>
  <c r="AV23" i="88"/>
  <c r="P23" i="88"/>
  <c r="AW61" i="88"/>
  <c r="P44" i="89"/>
  <c r="AG22" i="89"/>
  <c r="AG44" i="89"/>
  <c r="AG66" i="88"/>
  <c r="AO65" i="88"/>
  <c r="AG22" i="88"/>
  <c r="P22" i="88"/>
  <c r="E33" i="87"/>
  <c r="M33" i="87"/>
  <c r="P11" i="87"/>
  <c r="AM42" i="88"/>
  <c r="AN66" i="88"/>
  <c r="AL20" i="89"/>
  <c r="AN43" i="89"/>
  <c r="AG43" i="89"/>
  <c r="AG21" i="88"/>
  <c r="P43" i="89"/>
  <c r="AG65" i="88"/>
  <c r="P21" i="88"/>
  <c r="P65" i="89"/>
  <c r="AG21" i="89"/>
  <c r="AK20" i="88"/>
  <c r="AN42" i="89"/>
  <c r="AJ44" i="89"/>
  <c r="AR44" i="89"/>
  <c r="AK22" i="88"/>
  <c r="AS22" i="88"/>
  <c r="AI23" i="89"/>
  <c r="AK42" i="89"/>
  <c r="AS42" i="89"/>
  <c r="AO44" i="89"/>
  <c r="AJ66" i="89"/>
  <c r="AR66" i="89"/>
  <c r="AI67" i="89"/>
  <c r="AQ67" i="89"/>
  <c r="AM64" i="88"/>
  <c r="AP67" i="89"/>
  <c r="AP42" i="88"/>
  <c r="AI23" i="88"/>
  <c r="AK64" i="88"/>
  <c r="AS64" i="88"/>
  <c r="AJ65" i="88"/>
  <c r="AR65" i="88"/>
  <c r="AP67" i="88"/>
  <c r="AI20" i="88"/>
  <c r="AQ20" i="88"/>
  <c r="G33" i="87"/>
  <c r="O33" i="87"/>
  <c r="AP23" i="88"/>
  <c r="AQ42" i="88"/>
  <c r="AS45" i="88"/>
  <c r="P42" i="89"/>
  <c r="D11" i="87"/>
  <c r="J22" i="87"/>
  <c r="AM20" i="88"/>
  <c r="AP20" i="88"/>
  <c r="AS21" i="88"/>
  <c r="AL44" i="88"/>
  <c r="AQ66" i="88"/>
  <c r="AG20" i="89"/>
  <c r="AO42" i="89"/>
  <c r="AN66" i="89"/>
  <c r="AM23" i="89"/>
  <c r="AN20" i="89"/>
  <c r="AL64" i="89"/>
  <c r="AG64" i="88"/>
  <c r="AL65" i="88"/>
  <c r="AN67" i="88"/>
  <c r="AI67" i="88"/>
  <c r="AQ67" i="88"/>
  <c r="AN21" i="89"/>
  <c r="AL22" i="89"/>
  <c r="AJ23" i="89"/>
  <c r="AK45" i="89"/>
  <c r="AS45" i="89"/>
  <c r="AI65" i="89"/>
  <c r="AQ65" i="89"/>
  <c r="AK66" i="89"/>
  <c r="AS66" i="89"/>
  <c r="AJ67" i="89"/>
  <c r="AR67" i="89"/>
  <c r="AJ44" i="88"/>
  <c r="AR44" i="88"/>
  <c r="AJ64" i="88"/>
  <c r="AR64" i="88"/>
  <c r="AN64" i="88"/>
  <c r="AM65" i="88"/>
  <c r="AL66" i="88"/>
  <c r="AJ42" i="89"/>
  <c r="AR42" i="89"/>
  <c r="AN44" i="89"/>
  <c r="AM22" i="88"/>
  <c r="AK23" i="88"/>
  <c r="AS23" i="88"/>
  <c r="AK44" i="88"/>
  <c r="AS44" i="88"/>
  <c r="AL21" i="89"/>
  <c r="AP21" i="89"/>
  <c r="AW51" i="89"/>
  <c r="AG42" i="89"/>
  <c r="K22" i="87"/>
  <c r="AK21" i="88"/>
  <c r="AP22" i="88"/>
  <c r="C11" i="87"/>
  <c r="L11" i="87"/>
  <c r="H33" i="87"/>
  <c r="P33" i="87"/>
  <c r="AO20" i="88"/>
  <c r="AL21" i="88"/>
  <c r="AN44" i="88"/>
  <c r="AK45" i="88"/>
  <c r="AN45" i="88"/>
  <c r="AL64" i="88"/>
  <c r="AJ66" i="88"/>
  <c r="AL23" i="89"/>
  <c r="AM20" i="89"/>
  <c r="AP43" i="89"/>
  <c r="AM67" i="89"/>
  <c r="O11" i="87"/>
  <c r="D22" i="87"/>
  <c r="L22" i="87"/>
  <c r="C33" i="87"/>
  <c r="K33" i="87"/>
  <c r="AJ20" i="88"/>
  <c r="AL22" i="88"/>
  <c r="AJ23" i="88"/>
  <c r="AR23" i="88"/>
  <c r="AJ42" i="88"/>
  <c r="AR42" i="88"/>
  <c r="AI45" i="88"/>
  <c r="AQ45" i="88"/>
  <c r="AI66" i="88"/>
  <c r="AM66" i="88"/>
  <c r="AJ67" i="88"/>
  <c r="AR67" i="88"/>
  <c r="AO23" i="89"/>
  <c r="AM22" i="89"/>
  <c r="AO45" i="89"/>
  <c r="AN64" i="89"/>
  <c r="AL66" i="89"/>
  <c r="C22" i="87"/>
  <c r="AN23" i="89"/>
  <c r="AS20" i="88"/>
  <c r="AP21" i="88"/>
  <c r="AK42" i="88"/>
  <c r="AS42" i="88"/>
  <c r="AP43" i="88"/>
  <c r="AO45" i="88"/>
  <c r="AJ45" i="88"/>
  <c r="AR45" i="88"/>
  <c r="AK67" i="88"/>
  <c r="AS67" i="88"/>
  <c r="AN22" i="89"/>
  <c r="AK65" i="89"/>
  <c r="AS65" i="89"/>
  <c r="AN65" i="89"/>
  <c r="AM66" i="89"/>
  <c r="H11" i="87"/>
  <c r="F22" i="87"/>
  <c r="N22" i="87"/>
  <c r="AL20" i="88"/>
  <c r="AI21" i="88"/>
  <c r="AQ21" i="88"/>
  <c r="AN22" i="88"/>
  <c r="AI42" i="88"/>
  <c r="AP45" i="88"/>
  <c r="AI64" i="88"/>
  <c r="AQ64" i="88"/>
  <c r="AP65" i="88"/>
  <c r="AO66" i="88"/>
  <c r="AQ23" i="89"/>
  <c r="AJ20" i="89"/>
  <c r="AR20" i="89"/>
  <c r="AI21" i="89"/>
  <c r="AQ21" i="89"/>
  <c r="AJ43" i="89"/>
  <c r="AR43" i="89"/>
  <c r="AN45" i="89"/>
  <c r="AL65" i="89"/>
  <c r="H22" i="87"/>
  <c r="AO22" i="88"/>
  <c r="AJ43" i="88"/>
  <c r="AR43" i="88"/>
  <c r="AL45" i="88"/>
  <c r="AR23" i="89"/>
  <c r="AL44" i="89"/>
  <c r="J33" i="87"/>
  <c r="AN23" i="88"/>
  <c r="AN42" i="88"/>
  <c r="AP44" i="88"/>
  <c r="AO43" i="89"/>
  <c r="AM44" i="89"/>
  <c r="AO67" i="89"/>
  <c r="AW7" i="89"/>
  <c r="P42" i="88"/>
  <c r="AG20" i="88"/>
  <c r="P20" i="88"/>
  <c r="AU65" i="88"/>
  <c r="T33" i="87"/>
  <c r="E11" i="87"/>
  <c r="M11" i="87"/>
  <c r="I33" i="87"/>
  <c r="AJ21" i="88"/>
  <c r="AR21" i="88"/>
  <c r="AO23" i="88"/>
  <c r="AO43" i="88"/>
  <c r="F11" i="87"/>
  <c r="N11" i="87"/>
  <c r="G11" i="87"/>
  <c r="I22" i="87"/>
  <c r="F33" i="87"/>
  <c r="N33" i="87"/>
  <c r="AR20" i="88"/>
  <c r="AM23" i="88"/>
  <c r="AM43" i="88"/>
  <c r="AO44" i="88"/>
  <c r="AI44" i="88"/>
  <c r="AQ44" i="88"/>
  <c r="AU45" i="88"/>
  <c r="AW45" i="88" s="1"/>
  <c r="AO64" i="88"/>
  <c r="AK65" i="88"/>
  <c r="AS65" i="88"/>
  <c r="AP66" i="88"/>
  <c r="AJ21" i="89"/>
  <c r="AR21" i="89"/>
  <c r="AL42" i="89"/>
  <c r="AI43" i="89"/>
  <c r="AQ43" i="89"/>
  <c r="AK44" i="89"/>
  <c r="AS44" i="89"/>
  <c r="AP64" i="89"/>
  <c r="AQ23" i="88"/>
  <c r="AL42" i="88"/>
  <c r="AU42" i="88"/>
  <c r="AW42" i="88" s="1"/>
  <c r="AO42" i="88"/>
  <c r="AN43" i="88"/>
  <c r="AI43" i="88"/>
  <c r="AQ43" i="88"/>
  <c r="AM45" i="88"/>
  <c r="AP64" i="88"/>
  <c r="AL67" i="88"/>
  <c r="AO20" i="89"/>
  <c r="AK21" i="89"/>
  <c r="AS21" i="89"/>
  <c r="AO22" i="89"/>
  <c r="AM42" i="89"/>
  <c r="AL45" i="89"/>
  <c r="AP65" i="89"/>
  <c r="AK67" i="89"/>
  <c r="AS67" i="89"/>
  <c r="AR66" i="88"/>
  <c r="AM67" i="88"/>
  <c r="AP20" i="89"/>
  <c r="AP44" i="89"/>
  <c r="AJ45" i="89"/>
  <c r="AR45" i="89"/>
  <c r="AM45" i="89"/>
  <c r="AJ64" i="89"/>
  <c r="AR64" i="89"/>
  <c r="AL67" i="89"/>
  <c r="AM41" i="88"/>
  <c r="I11" i="87"/>
  <c r="AN21" i="88"/>
  <c r="AI22" i="88"/>
  <c r="AQ22" i="88"/>
  <c r="AU44" i="88"/>
  <c r="AN65" i="88"/>
  <c r="AK66" i="88"/>
  <c r="AS66" i="88"/>
  <c r="AI20" i="89"/>
  <c r="AQ20" i="89"/>
  <c r="AM21" i="89"/>
  <c r="AI22" i="89"/>
  <c r="AQ22" i="89"/>
  <c r="AL43" i="89"/>
  <c r="AI44" i="89"/>
  <c r="AQ44" i="89"/>
  <c r="AO64" i="89"/>
  <c r="AK64" i="89"/>
  <c r="AS64" i="89"/>
  <c r="AJ65" i="89"/>
  <c r="AR65" i="89"/>
  <c r="AO66" i="89"/>
  <c r="J10" i="87"/>
  <c r="J11" i="87" s="1"/>
  <c r="E22" i="87"/>
  <c r="M22" i="87"/>
  <c r="AN20" i="88"/>
  <c r="AO21" i="88"/>
  <c r="AJ22" i="88"/>
  <c r="AR22" i="88"/>
  <c r="AL23" i="88"/>
  <c r="AL43" i="88"/>
  <c r="AM44" i="88"/>
  <c r="AO67" i="88"/>
  <c r="AJ22" i="89"/>
  <c r="AR22" i="89"/>
  <c r="AP42" i="89"/>
  <c r="AM43" i="89"/>
  <c r="AP66" i="89"/>
  <c r="AN67" i="89"/>
  <c r="AM21" i="88"/>
  <c r="AK20" i="89"/>
  <c r="AS20" i="89"/>
  <c r="AO21" i="89"/>
  <c r="AK22" i="89"/>
  <c r="AS22" i="89"/>
  <c r="AI42" i="89"/>
  <c r="AQ42" i="89"/>
  <c r="AK43" i="89"/>
  <c r="AS43" i="89"/>
  <c r="AP45" i="89"/>
  <c r="P48" i="89"/>
  <c r="AG48" i="89" s="1"/>
  <c r="AW48" i="89" s="1"/>
  <c r="AI64" i="89"/>
  <c r="AQ64" i="89"/>
  <c r="AM64" i="89"/>
  <c r="AI66" i="89"/>
  <c r="AQ66" i="89"/>
  <c r="AI65" i="88"/>
  <c r="AQ65" i="88"/>
  <c r="AI45" i="89"/>
  <c r="AQ45" i="89"/>
  <c r="AM65" i="89"/>
  <c r="P22" i="87"/>
  <c r="AW29" i="89"/>
  <c r="AW63" i="89"/>
  <c r="AU63" i="88"/>
  <c r="AW63" i="88" s="1"/>
  <c r="AW51" i="88"/>
  <c r="AV41" i="88"/>
  <c r="AW41" i="88" s="1"/>
  <c r="AW29" i="88"/>
  <c r="AV19" i="88"/>
  <c r="AW19" i="88" s="1"/>
  <c r="AW7" i="88"/>
  <c r="AU67" i="88"/>
  <c r="AU64" i="88"/>
  <c r="AU66" i="88"/>
  <c r="AW66" i="88" s="1"/>
  <c r="AQ63" i="88"/>
  <c r="AU43" i="88"/>
  <c r="P41" i="88"/>
  <c r="AP41" i="88"/>
  <c r="AQ41" i="88"/>
  <c r="AO19" i="88"/>
  <c r="AN19" i="88"/>
  <c r="AI19" i="88"/>
  <c r="T22" i="87"/>
  <c r="T11" i="87"/>
  <c r="AW41" i="89"/>
  <c r="AG63" i="89"/>
  <c r="AW19" i="89"/>
  <c r="A41" i="89"/>
  <c r="D33" i="87"/>
  <c r="L33" i="87"/>
  <c r="G22" i="87"/>
  <c r="O22" i="87"/>
  <c r="J7" i="87"/>
  <c r="AW67" i="89" l="1"/>
  <c r="AW45" i="89"/>
  <c r="AW67" i="88"/>
  <c r="AW23" i="88"/>
  <c r="AW65" i="88"/>
  <c r="AW64" i="88"/>
  <c r="K11" i="87"/>
  <c r="AW20" i="88"/>
  <c r="L60" i="70"/>
  <c r="F60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7" i="70"/>
  <c r="O57" i="70"/>
  <c r="L57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P57" i="70"/>
  <c r="L55" i="70" l="1"/>
  <c r="F55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N90" i="86"/>
  <c r="O90" i="86"/>
  <c r="N91" i="86"/>
  <c r="O91" i="86"/>
  <c r="L87" i="86"/>
  <c r="L90" i="86"/>
  <c r="F87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91" i="86" l="1"/>
  <c r="P27" i="68"/>
  <c r="P90" i="86"/>
  <c r="P55" i="3"/>
  <c r="P94" i="3"/>
  <c r="P56" i="81"/>
  <c r="P58" i="86"/>
  <c r="P59" i="47"/>
  <c r="P53" i="36"/>
  <c r="P77" i="68"/>
  <c r="P78" i="68"/>
  <c r="P57" i="47"/>
  <c r="P87" i="86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2" i="86"/>
  <c r="L92" i="86"/>
  <c r="N92" i="86"/>
  <c r="O92" i="86"/>
  <c r="B61" i="86"/>
  <c r="C61" i="86"/>
  <c r="F54" i="3"/>
  <c r="N54" i="3"/>
  <c r="O54" i="3"/>
  <c r="L54" i="3"/>
  <c r="O92" i="83"/>
  <c r="O53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92" i="86"/>
  <c r="P75" i="83"/>
  <c r="P88" i="68"/>
  <c r="P84" i="68"/>
  <c r="P70" i="66"/>
  <c r="P19" i="66"/>
  <c r="P21" i="66"/>
  <c r="P87" i="68"/>
  <c r="P89" i="68"/>
  <c r="P85" i="68"/>
  <c r="P71" i="66"/>
  <c r="P60" i="48"/>
  <c r="P31" i="48"/>
  <c r="P84" i="86"/>
  <c r="P54" i="3"/>
  <c r="P18" i="66"/>
  <c r="P85" i="86"/>
  <c r="P52" i="3"/>
  <c r="P90" i="68"/>
  <c r="P86" i="68"/>
  <c r="P69" i="66"/>
  <c r="P68" i="66"/>
  <c r="P16" i="66"/>
  <c r="P17" i="66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O66" i="66"/>
  <c r="N67" i="66"/>
  <c r="O67" i="66"/>
  <c r="L65" i="66"/>
  <c r="L67" i="66"/>
  <c r="N62" i="66"/>
  <c r="O62" i="66"/>
  <c r="L62" i="66"/>
  <c r="F64" i="66"/>
  <c r="F65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O89" i="47"/>
  <c r="N90" i="47"/>
  <c r="O90" i="47"/>
  <c r="O91" i="47"/>
  <c r="L88" i="47"/>
  <c r="L90" i="47"/>
  <c r="F88" i="47"/>
  <c r="F90" i="47"/>
  <c r="N60" i="46"/>
  <c r="O60" i="46"/>
  <c r="L60" i="46"/>
  <c r="F60" i="46"/>
  <c r="P65" i="66" l="1"/>
  <c r="P94" i="48"/>
  <c r="P90" i="48"/>
  <c r="P58" i="48"/>
  <c r="P60" i="46"/>
  <c r="P81" i="68"/>
  <c r="P67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9" i="66"/>
  <c r="P11" i="66"/>
  <c r="P91" i="48"/>
  <c r="P92" i="47"/>
  <c r="P93" i="47"/>
  <c r="P60" i="68"/>
  <c r="P57" i="68"/>
  <c r="L22" i="83" l="1"/>
  <c r="N22" i="83"/>
  <c r="O22" i="83"/>
  <c r="F22" i="83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P22" i="83"/>
  <c r="P70" i="86"/>
  <c r="O47" i="2"/>
  <c r="G27" i="2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D95" i="86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H15" i="85" l="1"/>
  <c r="N15" i="85"/>
  <c r="L37" i="86"/>
  <c r="H38" i="86"/>
  <c r="O18" i="85"/>
  <c r="Q47" i="2"/>
  <c r="L32" i="86"/>
  <c r="M15" i="85"/>
  <c r="Q27" i="2"/>
  <c r="I38" i="86"/>
  <c r="S15" i="85"/>
  <c r="O16" i="85"/>
  <c r="I16" i="85"/>
  <c r="S11" i="85"/>
  <c r="S13" i="85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S18" i="85" l="1"/>
  <c r="S16" i="85"/>
  <c r="S17" i="85"/>
  <c r="P95" i="86"/>
  <c r="P32" i="86"/>
  <c r="P61" i="86"/>
  <c r="O25" i="70" l="1"/>
  <c r="N26" i="70"/>
  <c r="O26" i="70"/>
  <c r="N27" i="70"/>
  <c r="O27" i="70"/>
  <c r="L26" i="70"/>
  <c r="L27" i="70"/>
  <c r="F26" i="70"/>
  <c r="F27" i="70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L92" i="47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H15" i="80" l="1"/>
  <c r="F83" i="66"/>
  <c r="M15" i="80"/>
  <c r="E38" i="81"/>
  <c r="I67" i="81"/>
  <c r="N55" i="66"/>
  <c r="P91" i="46"/>
  <c r="K62" i="81"/>
  <c r="D33" i="81"/>
  <c r="E96" i="83"/>
  <c r="P88" i="83"/>
  <c r="P82" i="48"/>
  <c r="J62" i="81"/>
  <c r="P27" i="70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26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6" i="70" s="1"/>
  <c r="F37" i="70"/>
  <c r="F66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48" l="1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72" i="70" l="1"/>
  <c r="N72" i="70"/>
  <c r="O72" i="70"/>
  <c r="O73" i="70"/>
  <c r="F72" i="70"/>
  <c r="N19" i="70"/>
  <c r="O19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9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23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72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8" i="70" l="1"/>
  <c r="D69" i="70"/>
  <c r="D70" i="70"/>
  <c r="D71" i="70"/>
  <c r="D72" i="70"/>
  <c r="D73" i="70"/>
  <c r="D74" i="70"/>
  <c r="D75" i="70"/>
  <c r="D76" i="70"/>
  <c r="D77" i="70"/>
  <c r="D78" i="70"/>
  <c r="D92" i="70"/>
  <c r="D93" i="70"/>
  <c r="F94" i="70"/>
  <c r="L71" i="70"/>
  <c r="N71" i="70"/>
  <c r="O71" i="70"/>
  <c r="F71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71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N14" i="72"/>
  <c r="M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M15" i="74" l="1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6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5" i="70" l="1"/>
  <c r="N95" i="70"/>
  <c r="L95" i="70"/>
  <c r="K95" i="70"/>
  <c r="J95" i="70"/>
  <c r="F95" i="70"/>
  <c r="K93" i="70"/>
  <c r="J93" i="70"/>
  <c r="E93" i="70"/>
  <c r="K92" i="70"/>
  <c r="J92" i="70"/>
  <c r="E92" i="70"/>
  <c r="K91" i="70"/>
  <c r="J91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O70" i="70"/>
  <c r="N70" i="70"/>
  <c r="L70" i="70"/>
  <c r="K70" i="70"/>
  <c r="J70" i="70"/>
  <c r="F70" i="70"/>
  <c r="E70" i="70"/>
  <c r="O69" i="70"/>
  <c r="N69" i="70"/>
  <c r="L69" i="70"/>
  <c r="K69" i="70"/>
  <c r="J69" i="70"/>
  <c r="F69" i="70"/>
  <c r="E69" i="70"/>
  <c r="O68" i="70"/>
  <c r="N68" i="70"/>
  <c r="L68" i="70"/>
  <c r="K68" i="70"/>
  <c r="J68" i="70"/>
  <c r="F68" i="70"/>
  <c r="I94" i="70" s="1"/>
  <c r="E68" i="70"/>
  <c r="H94" i="70" s="1"/>
  <c r="N94" i="70" s="1"/>
  <c r="N66" i="70"/>
  <c r="J66" i="70"/>
  <c r="H66" i="70"/>
  <c r="D66" i="70"/>
  <c r="O62" i="70"/>
  <c r="N62" i="70"/>
  <c r="L62" i="70"/>
  <c r="F62" i="70"/>
  <c r="I61" i="70"/>
  <c r="H61" i="70"/>
  <c r="K60" i="70"/>
  <c r="J60" i="70"/>
  <c r="E60" i="70"/>
  <c r="D60" i="70"/>
  <c r="K59" i="70"/>
  <c r="E59" i="70"/>
  <c r="D59" i="70"/>
  <c r="K58" i="70"/>
  <c r="E58" i="70"/>
  <c r="D58" i="70"/>
  <c r="K57" i="70"/>
  <c r="K55" i="70"/>
  <c r="E55" i="70"/>
  <c r="D55" i="70"/>
  <c r="K54" i="70"/>
  <c r="E54" i="70"/>
  <c r="D54" i="70"/>
  <c r="K53" i="70"/>
  <c r="E53" i="70"/>
  <c r="D53" i="70"/>
  <c r="O52" i="70"/>
  <c r="N52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6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O17" i="70"/>
  <c r="N17" i="70"/>
  <c r="L17" i="70"/>
  <c r="K17" i="70"/>
  <c r="F17" i="70"/>
  <c r="E17" i="70"/>
  <c r="D17" i="70"/>
  <c r="O16" i="70"/>
  <c r="N16" i="70"/>
  <c r="L16" i="70"/>
  <c r="K16" i="70"/>
  <c r="F16" i="70"/>
  <c r="E16" i="70"/>
  <c r="D16" i="70"/>
  <c r="O15" i="70"/>
  <c r="N15" i="70"/>
  <c r="L15" i="70"/>
  <c r="K15" i="70"/>
  <c r="F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L94" i="70" l="1"/>
  <c r="O94" i="70"/>
  <c r="P94" i="70" s="1"/>
  <c r="F61" i="70"/>
  <c r="N61" i="70"/>
  <c r="O61" i="70"/>
  <c r="E33" i="68"/>
  <c r="F55" i="66"/>
  <c r="L61" i="70"/>
  <c r="L55" i="66"/>
  <c r="D94" i="70"/>
  <c r="D95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1" i="70"/>
  <c r="D62" i="70" s="1"/>
  <c r="E61" i="70"/>
  <c r="P68" i="70"/>
  <c r="P70" i="70"/>
  <c r="P33" i="70"/>
  <c r="L95" i="68"/>
  <c r="P33" i="68"/>
  <c r="P39" i="66"/>
  <c r="P41" i="66"/>
  <c r="F32" i="66"/>
  <c r="N8" i="69"/>
  <c r="R7" i="69"/>
  <c r="P95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2" i="70"/>
  <c r="P69" i="70"/>
  <c r="P40" i="70"/>
  <c r="P42" i="70"/>
  <c r="P44" i="70"/>
  <c r="P46" i="70"/>
  <c r="P52" i="70"/>
  <c r="O32" i="70"/>
  <c r="P8" i="70"/>
  <c r="P10" i="70"/>
  <c r="P12" i="70"/>
  <c r="P14" i="70"/>
  <c r="P16" i="70"/>
  <c r="N32" i="70"/>
  <c r="N67" i="70"/>
  <c r="J67" i="70"/>
  <c r="H67" i="70"/>
  <c r="D67" i="70"/>
  <c r="B67" i="70"/>
  <c r="D6" i="70"/>
  <c r="H6" i="70"/>
  <c r="J6" i="70"/>
  <c r="N6" i="70"/>
  <c r="K32" i="70"/>
  <c r="K33" i="70" s="1"/>
  <c r="B38" i="70"/>
  <c r="D38" i="70"/>
  <c r="H38" i="70"/>
  <c r="J38" i="70"/>
  <c r="N38" i="70"/>
  <c r="O67" i="70"/>
  <c r="K67" i="70"/>
  <c r="I67" i="70"/>
  <c r="E67" i="70"/>
  <c r="C67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61" i="70"/>
  <c r="J62" i="70" s="1"/>
  <c r="E94" i="70"/>
  <c r="K94" i="70"/>
  <c r="K61" i="70"/>
  <c r="J94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61" i="70" l="1"/>
  <c r="P95" i="68"/>
  <c r="E62" i="70"/>
  <c r="R8" i="67"/>
  <c r="M8" i="69"/>
  <c r="R8" i="65"/>
  <c r="P32" i="70"/>
  <c r="E95" i="70"/>
  <c r="K62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J20" i="2" s="1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K67" i="36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I20" i="2" l="1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<sst xmlns="http://schemas.openxmlformats.org/spreadsheetml/2006/main" count="2034" uniqueCount="243">
  <si>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</si>
  <si>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</si>
  <si>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</si>
  <si>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</si>
  <si>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</si>
  <si>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</si>
  <si>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</si>
  <si>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</si>
  <si>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</si>
  <si>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</si>
  <si>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</si>
  <si>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</si>
  <si>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</si>
  <si>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</si>
  <si>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</si>
  <si>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</si>
  <si>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</si>
  <si>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</si>
  <si>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</si>
  <si>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</si>
  <si>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</si>
  <si>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</si>
  <si>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</si>
  <si>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</si>
  <si>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</si>
  <si>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</si>
  <si>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</si>
  <si>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</si>
  <si>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</si>
  <si>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</si>
  <si>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</si>
  <si>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</si>
  <si>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</si>
  <si>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</si>
  <si>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</si>
  <si>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</si>
  <si>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</si>
  <si>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</si>
  <si>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</si>
  <si>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</si>
  <si>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</si>
  <si>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</si>
  <si>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</si>
  <si>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</si>
  <si>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</si>
  <si>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</si>
  <si>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</si>
  <si>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</si>
  <si>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</si>
  <si>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</si>
  <si>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</si>
  <si>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</si>
  <si>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</si>
  <si>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</si>
  <si>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</si>
  <si>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</si>
  <si>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</si>
  <si>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</si>
  <si>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</si>
  <si>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</si>
  <si>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</si>
  <si>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</si>
  <si>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</si>
  <si>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</si>
  <si>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</si>
  <si>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</si>
  <si>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</si>
  <si>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</si>
  <si>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</si>
  <si>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</si>
  <si>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</si>
  <si>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</si>
  <si>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</si>
  <si>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</si>
  <si>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</si>
  <si>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</si>
  <si>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</si>
  <si>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</si>
  <si>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</si>
  <si>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</si>
  <si>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</si>
  <si>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</si>
  <si>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</si>
  <si>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</si>
  <si>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</si>
  <si>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</si>
  <si>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</si>
  <si>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</si>
  <si>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</si>
  <si>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</si>
  <si>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</si>
  <si>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</si>
  <si>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</si>
  <si>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</si>
  <si>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</si>
  <si>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</si>
  <si>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</si>
  <si>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</si>
  <si>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</si>
  <si>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</si>
  <si>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</si>
  <si>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</si>
  <si>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</si>
  <si>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</si>
  <si>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</si>
  <si>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</si>
  <si>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</si>
  <si>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</si>
  <si>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</si>
  <si>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</si>
  <si>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</si>
  <si>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</si>
  <si>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</si>
  <si>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</si>
  <si>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</si>
  <si>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</si>
  <si>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</si>
  <si>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</si>
  <si>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</si>
  <si>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</si>
  <si>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</si>
  <si>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</si>
  <si>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</si>
  <si>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</si>
  <si>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</si>
  <si>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</si>
  <si>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</si>
  <si>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</si>
  <si>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</si>
  <si>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</si>
  <si>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Vinho Licoroso com DO / IG</t>
  </si>
  <si>
    <t>Vinho Licoroso sem DO / IG</t>
  </si>
  <si>
    <t>Evolução das Exportações de Vinho com DO + IG + Vinho (ex-mesa) por Mercado / Acondicionamento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</si>
  <si>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</si>
  <si>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</si>
  <si>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</si>
  <si>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</si>
  <si>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</si>
  <si>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</si>
  <si>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</si>
  <si>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</si>
  <si>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</si>
  <si>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</si>
  <si>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</si>
  <si>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Evolução das Exportações de Vinho com DO com Destino a uma Seleção de Mercados</t>
  </si>
  <si>
    <t>2021  - Dados Definitivos - 09-08-2022</t>
  </si>
  <si>
    <t>2007/2022</t>
  </si>
  <si>
    <t>Ano Móvel</t>
  </si>
  <si>
    <t>D       2023/2022</t>
  </si>
  <si>
    <t>2023 /2022</t>
  </si>
  <si>
    <t>Evolução das Exportações de Vinho (NC 2204) por Mercado / Acondicionamento - fevereiro 2023 vs fevereiro 2022</t>
  </si>
  <si>
    <t>2023 / 2022</t>
  </si>
  <si>
    <t>Evolução das Exportações com Destino a uma Seleção de Mercados (NC 2204) - fevereiro 2023 vs fevereiro 2022</t>
  </si>
  <si>
    <t>2023/2022</t>
  </si>
  <si>
    <t>5 - Exportações por Tipo de produto - fevereiro 2023 vs fevereiro 2022</t>
  </si>
  <si>
    <t>7 - Evolução das Exportações de Vinho (NC 2204) por Mercado / Acondicionamento - fevereiro 2023 vs fevereiro 2022</t>
  </si>
  <si>
    <t>9 - Evolução das Exportações com Destino a uma Selecção de Mercado - fevereiro  2023 vs fevereiro 2022</t>
  </si>
  <si>
    <t>fevereiro 2023 versus fevereiro 2022</t>
  </si>
  <si>
    <t>jan-fev</t>
  </si>
  <si>
    <t>mar 201 a fev 2022</t>
  </si>
  <si>
    <t>mar 22 a fev 2023</t>
  </si>
  <si>
    <t>Exportações por Tipo de Produto - fevereiro 2023 vs fevereiro 2022</t>
  </si>
  <si>
    <t>E.U.AMERICA</t>
  </si>
  <si>
    <t>FRANCA</t>
  </si>
  <si>
    <t>BRASIL</t>
  </si>
  <si>
    <t>ANGOLA</t>
  </si>
  <si>
    <t>REINO UNIDO</t>
  </si>
  <si>
    <t>PAISES BAIXOS</t>
  </si>
  <si>
    <t>CANADA</t>
  </si>
  <si>
    <t>ALEMANHA</t>
  </si>
  <si>
    <t>SUICA</t>
  </si>
  <si>
    <t>POLONIA</t>
  </si>
  <si>
    <t>BELGICA</t>
  </si>
  <si>
    <t>SUECIA</t>
  </si>
  <si>
    <t>ESPANHA</t>
  </si>
  <si>
    <t>DINAMARCA</t>
  </si>
  <si>
    <t>LUXEMBURGO</t>
  </si>
  <si>
    <t>PAISES PT N/ DETERM.</t>
  </si>
  <si>
    <t>FINLANDIA</t>
  </si>
  <si>
    <t>NORUEGA</t>
  </si>
  <si>
    <t>FEDERAÇÃO RUSSA</t>
  </si>
  <si>
    <t>JAPAO</t>
  </si>
  <si>
    <t>COREIA DO SUL</t>
  </si>
  <si>
    <t>CHINA</t>
  </si>
  <si>
    <t>GUINE BISSAU</t>
  </si>
  <si>
    <t>IRLANDA</t>
  </si>
  <si>
    <t>ITALIA</t>
  </si>
  <si>
    <t>LETONIA</t>
  </si>
  <si>
    <t>REP. CHECA</t>
  </si>
  <si>
    <t>AUSTRIA</t>
  </si>
  <si>
    <t>LITUANIA</t>
  </si>
  <si>
    <t>REINO UNIDO (IRLANDA DO NORTE)</t>
  </si>
  <si>
    <t>ESTONIA</t>
  </si>
  <si>
    <t>ROMENIA</t>
  </si>
  <si>
    <t>REP. ESLOVACA</t>
  </si>
  <si>
    <t>CHIPRE</t>
  </si>
  <si>
    <t>HUNGRIA</t>
  </si>
  <si>
    <t>MACAU</t>
  </si>
  <si>
    <t>SUAZILANDIA</t>
  </si>
  <si>
    <t>CABO VERDE</t>
  </si>
  <si>
    <t>UCRANIA</t>
  </si>
  <si>
    <t>SINGAPURA</t>
  </si>
  <si>
    <t>EMIRATOS ARABES</t>
  </si>
  <si>
    <t>MOCAMBIQUE</t>
  </si>
  <si>
    <t>AUSTRALIA</t>
  </si>
  <si>
    <t>S.TOME PRINCIPE</t>
  </si>
  <si>
    <t>ISRAEL</t>
  </si>
  <si>
    <t>MEXICO</t>
  </si>
  <si>
    <t>TAIWAN</t>
  </si>
  <si>
    <t>INDONESIA</t>
  </si>
  <si>
    <t>TURQUIA</t>
  </si>
  <si>
    <t>BULGARIA</t>
  </si>
  <si>
    <t>COLOMBIA</t>
  </si>
  <si>
    <t>URUGUAI</t>
  </si>
  <si>
    <t>NOVA ZELANDIA</t>
  </si>
  <si>
    <t>FILIPINAS</t>
  </si>
  <si>
    <t>PARAGUAI</t>
  </si>
  <si>
    <t>MARROCOS</t>
  </si>
  <si>
    <t>VENEZUELA</t>
  </si>
  <si>
    <t>ANDORRA</t>
  </si>
  <si>
    <t>GANA</t>
  </si>
  <si>
    <t>SRI LANKA</t>
  </si>
  <si>
    <t>ISLANDIA</t>
  </si>
  <si>
    <t>CAMBOJA</t>
  </si>
  <si>
    <t>GRECIA</t>
  </si>
  <si>
    <t>INDIA</t>
  </si>
  <si>
    <t>REP.DOMINICANA</t>
  </si>
  <si>
    <t>CAMAROES</t>
  </si>
  <si>
    <t>TAILANDIA</t>
  </si>
  <si>
    <t>TIMOR LESTE</t>
  </si>
  <si>
    <t>PROV/ABAST.BORDO PT</t>
  </si>
  <si>
    <t>MALTA</t>
  </si>
  <si>
    <t>HONG-KONG</t>
  </si>
  <si>
    <t>COSTA DO MARFIM</t>
  </si>
  <si>
    <t>CURAÇAU</t>
  </si>
  <si>
    <t>CROACIA</t>
  </si>
  <si>
    <t>SÃO BARTOLOMEU</t>
  </si>
  <si>
    <t>GUINE EQUATORIAL</t>
  </si>
  <si>
    <t>ARUBA</t>
  </si>
  <si>
    <t>LIECHTENSTEIN</t>
  </si>
  <si>
    <t>BIELORRUSSIA</t>
  </si>
  <si>
    <t>PANAMA</t>
  </si>
  <si>
    <t>2022 - Dados Preliminares a 10-04-2023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</si>
</sst>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1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dashed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5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6" fontId="9" fillId="2" borderId="62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0" fontId="17" fillId="0" borderId="0" xfId="0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3" fontId="0" fillId="0" borderId="96" xfId="0" applyNumberFormat="1" applyBorder="1"/>
    <xf numFmtId="0" fontId="9" fillId="2" borderId="38" xfId="0" applyFont="1" applyFill="1" applyBorder="1" applyAlignment="1">
      <alignment horizontal="center" vertical="center" wrapText="1"/>
    </xf>
    <xf numFmtId="0" fontId="9" fillId="2" borderId="98" xfId="0" applyFont="1" applyFill="1" applyBorder="1" applyAlignment="1">
      <alignment horizontal="center" wrapText="1"/>
    </xf>
    <xf numFmtId="164" fontId="5" fillId="0" borderId="8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 wrapText="1"/>
    </xf>
    <xf numFmtId="0" fontId="6" fillId="0" borderId="24" xfId="0" applyFont="1" applyBorder="1"/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97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1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3" fontId="0" fillId="0" borderId="100" xfId="0" applyNumberFormat="1" applyBorder="1"/>
    <xf numFmtId="3" fontId="0" fillId="0" borderId="99" xfId="0" applyNumberFormat="1" applyBorder="1"/>
    <xf numFmtId="3" fontId="0" fillId="0" borderId="23" xfId="0" applyNumberFormat="1" applyBorder="1"/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'1'!$B$6:$Q$6</c:f>
              <c:numCache>
                <c:formatCode>#,##0</c:formatCode>
                <c:ptCount val="16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  <c:pt idx="15">
                  <c:v>939552.05200000352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'1'!$B$30:$Q$30</c:f>
              <c:numCache>
                <c:formatCode>#,##0</c:formatCode>
                <c:ptCount val="16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  <c:pt idx="15">
                  <c:v>2787.6489999999994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'1'!$B$32:$Q$32</c:f>
              <c:numCache>
                <c:formatCode>#,##0</c:formatCode>
                <c:ptCount val="16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  <c:pt idx="15">
                  <c:v>518438.62800000055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'1'!$B$8:$Q$8</c:f>
              <c:numCache>
                <c:formatCode>#,##0</c:formatCode>
                <c:ptCount val="16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  <c:pt idx="15">
                  <c:v>197198.3490000001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'1'!$B$10:$Q$10</c:f>
              <c:numCache>
                <c:formatCode>#,##0</c:formatCode>
                <c:ptCount val="16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  <c:pt idx="15">
                  <c:v>742353.70300000347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'1'!$B$17:$Q$17</c:f>
              <c:numCache>
                <c:formatCode>#,##0</c:formatCode>
                <c:ptCount val="16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  <c:pt idx="15">
                  <c:v>418325.77500000002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'1'!$B$19:$Q$19</c:f>
              <c:numCache>
                <c:formatCode>#,##0</c:formatCode>
                <c:ptCount val="16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  <c:pt idx="15">
                  <c:v>194410.7000000003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'1'!$B$21:$Q$21</c:f>
              <c:numCache>
                <c:formatCode>#,##0</c:formatCode>
                <c:ptCount val="16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  <c:pt idx="15">
                  <c:v>223915.07499999972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'1'!$B$28:$Q$28</c:f>
              <c:numCache>
                <c:formatCode>#,##0</c:formatCode>
                <c:ptCount val="16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  <c:pt idx="15">
                  <c:v>521226.27700000053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5</xdr:row>
      <xdr:rowOff>76200</xdr:rowOff>
    </xdr:from>
    <xdr:to>
      <xdr:col>18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7</xdr:row>
      <xdr:rowOff>0</xdr:rowOff>
    </xdr:from>
    <xdr:to>
      <xdr:col>18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9</xdr:row>
      <xdr:rowOff>0</xdr:rowOff>
    </xdr:from>
    <xdr:to>
      <xdr:col>18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18</xdr:row>
      <xdr:rowOff>76200</xdr:rowOff>
    </xdr:from>
    <xdr:to>
      <xdr:col>17</xdr:col>
      <xdr:colOff>1219200</xdr:colOff>
      <xdr:row>19</xdr:row>
      <xdr:rowOff>276225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27</xdr:row>
      <xdr:rowOff>104775</xdr:rowOff>
    </xdr:from>
    <xdr:to>
      <xdr:col>18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28</xdr:row>
      <xdr:rowOff>352424</xdr:rowOff>
    </xdr:from>
    <xdr:to>
      <xdr:col>18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57150</xdr:colOff>
      <xdr:row>31</xdr:row>
      <xdr:rowOff>95250</xdr:rowOff>
    </xdr:from>
    <xdr:to>
      <xdr:col>18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zoomScaleNormal="100" workbookViewId="0">
      <selection activeCell="J13" sqref="J13"/>
    </sheetView>
  </sheetViews>
  <sheetFormatPr defaultRowHeight="15" x14ac:dyDescent="0.25"/>
  <cols>
    <col min="1" max="1" width="3.140625" customWidth="1"/>
  </cols>
  <sheetData>
    <row r="2" spans="2:11" ht="15.75" x14ac:dyDescent="0.25">
      <c r="E2" s="303" t="s">
        <v>25</v>
      </c>
      <c r="F2" s="303"/>
      <c r="G2" s="303"/>
      <c r="H2" s="303"/>
      <c r="I2" s="303"/>
      <c r="J2" s="303"/>
      <c r="K2" s="303"/>
    </row>
    <row r="3" spans="2:11" ht="15.75" x14ac:dyDescent="0.25">
      <c r="E3" s="303" t="s">
        <v>157</v>
      </c>
      <c r="F3" s="303"/>
      <c r="G3" s="303"/>
      <c r="H3" s="303"/>
      <c r="I3" s="303"/>
      <c r="J3" s="303"/>
      <c r="K3" s="303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154</v>
      </c>
    </row>
    <row r="19" spans="2:8" ht="15.95" customHeight="1" x14ac:dyDescent="0.25">
      <c r="B19" s="5"/>
    </row>
    <row r="20" spans="2:8" ht="15.95" customHeight="1" x14ac:dyDescent="0.25">
      <c r="B20" s="267" t="s">
        <v>107</v>
      </c>
    </row>
    <row r="21" spans="2:8" ht="15.95" customHeight="1" x14ac:dyDescent="0.25">
      <c r="B21" s="5"/>
    </row>
    <row r="22" spans="2:8" ht="15.95" customHeight="1" x14ac:dyDescent="0.25">
      <c r="B22" s="5" t="s">
        <v>155</v>
      </c>
    </row>
    <row r="23" spans="2:8" ht="15.95" customHeight="1" x14ac:dyDescent="0.25"/>
    <row r="24" spans="2:8" ht="15.95" customHeight="1" x14ac:dyDescent="0.25">
      <c r="B24" s="267" t="s">
        <v>108</v>
      </c>
    </row>
    <row r="25" spans="2:8" ht="15.95" customHeight="1" x14ac:dyDescent="0.25"/>
    <row r="26" spans="2:8" ht="15.95" customHeight="1" x14ac:dyDescent="0.25">
      <c r="B26" s="267" t="s">
        <v>156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7" t="s">
        <v>117</v>
      </c>
    </row>
    <row r="29" spans="2:8" ht="15.95" customHeight="1" x14ac:dyDescent="0.25">
      <c r="B29" s="5"/>
    </row>
    <row r="30" spans="2:8" x14ac:dyDescent="0.25">
      <c r="B30" s="267" t="s">
        <v>118</v>
      </c>
    </row>
    <row r="31" spans="2:8" x14ac:dyDescent="0.25">
      <c r="B31" s="5"/>
    </row>
    <row r="32" spans="2:8" x14ac:dyDescent="0.25">
      <c r="B32" s="267" t="s">
        <v>119</v>
      </c>
    </row>
    <row r="33" spans="2:2" x14ac:dyDescent="0.25">
      <c r="B33" s="5"/>
    </row>
    <row r="34" spans="2:2" x14ac:dyDescent="0.25">
      <c r="B34" s="267" t="s">
        <v>120</v>
      </c>
    </row>
    <row r="36" spans="2:2" x14ac:dyDescent="0.25">
      <c r="B36" s="267" t="s">
        <v>121</v>
      </c>
    </row>
    <row r="38" spans="2:2" x14ac:dyDescent="0.25">
      <c r="B38" s="267" t="s">
        <v>122</v>
      </c>
    </row>
    <row r="39" spans="2:2" x14ac:dyDescent="0.25">
      <c r="B39" s="267"/>
    </row>
    <row r="40" spans="2:2" x14ac:dyDescent="0.25">
      <c r="B40" s="267" t="s">
        <v>123</v>
      </c>
    </row>
    <row r="42" spans="2:2" x14ac:dyDescent="0.25">
      <c r="B42" s="267" t="s">
        <v>124</v>
      </c>
    </row>
    <row r="44" spans="2:2" x14ac:dyDescent="0.25">
      <c r="B44" s="267" t="s">
        <v>125</v>
      </c>
    </row>
    <row r="46" spans="2:2" x14ac:dyDescent="0.25">
      <c r="B46" s="267" t="s">
        <v>109</v>
      </c>
    </row>
    <row r="48" spans="2:2" x14ac:dyDescent="0.25">
      <c r="B48" s="267" t="s">
        <v>110</v>
      </c>
    </row>
    <row r="50" spans="2:2" x14ac:dyDescent="0.25">
      <c r="B50" s="267" t="s">
        <v>111</v>
      </c>
    </row>
    <row r="52" spans="2:2" x14ac:dyDescent="0.25">
      <c r="B52" s="267" t="s">
        <v>112</v>
      </c>
    </row>
    <row r="54" spans="2:2" x14ac:dyDescent="0.25">
      <c r="B54" s="267" t="s">
        <v>126</v>
      </c>
    </row>
    <row r="56" spans="2:2" x14ac:dyDescent="0.25">
      <c r="B56" s="267" t="s">
        <v>127</v>
      </c>
    </row>
    <row r="58" spans="2:2" x14ac:dyDescent="0.25">
      <c r="B58" s="267" t="s">
        <v>128</v>
      </c>
    </row>
    <row r="60" spans="2:2" x14ac:dyDescent="0.25">
      <c r="B60" s="267" t="s">
        <v>129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E96" sqref="E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13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7" x14ac:dyDescent="0.25">
      <c r="A5" s="355"/>
      <c r="B5" s="345" t="s">
        <v>158</v>
      </c>
      <c r="C5" s="347"/>
      <c r="D5" s="345" t="str">
        <f>B5</f>
        <v>jan-fev</v>
      </c>
      <c r="E5" s="347"/>
      <c r="F5" s="131" t="s">
        <v>151</v>
      </c>
      <c r="H5" s="348" t="str">
        <f>B5</f>
        <v>jan-fev</v>
      </c>
      <c r="I5" s="347"/>
      <c r="J5" s="345" t="str">
        <f>B5</f>
        <v>jan-fev</v>
      </c>
      <c r="K5" s="346"/>
      <c r="L5" s="131" t="str">
        <f>F5</f>
        <v>2023 / 2022</v>
      </c>
      <c r="N5" s="348" t="str">
        <f>B5</f>
        <v>jan-fev</v>
      </c>
      <c r="O5" s="346"/>
      <c r="P5" s="131" t="str">
        <f>L5</f>
        <v>2023 / 2022</v>
      </c>
    </row>
    <row r="6" spans="1:17" ht="19.5" customHeight="1" thickBot="1" x14ac:dyDescent="0.3">
      <c r="A6" s="35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1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0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162</v>
      </c>
      <c r="B7" s="19">
        <v>34838.89</v>
      </c>
      <c r="C7" s="147">
        <v>32373.189999999995</v>
      </c>
      <c r="D7" s="214">
        <f>B7/$B$33</f>
        <v>7.3268066174780586E-2</v>
      </c>
      <c r="E7" s="246">
        <f>C7/$C$33</f>
        <v>7.1016425926351615E-2</v>
      </c>
      <c r="F7" s="52">
        <f>(C7-B7)/B7</f>
        <v>-7.0774355899398761E-2</v>
      </c>
      <c r="H7" s="19">
        <v>15022.627</v>
      </c>
      <c r="I7" s="147">
        <v>14635.344000000006</v>
      </c>
      <c r="J7" s="214">
        <f t="shared" ref="J7:J32" si="0">H7/$H$33</f>
        <v>0.11369037346016493</v>
      </c>
      <c r="K7" s="246">
        <f>I7/$I$33</f>
        <v>0.11406568808686288</v>
      </c>
      <c r="L7" s="52">
        <f>(I7-H7)/H7</f>
        <v>-2.5779978428539428E-2</v>
      </c>
      <c r="N7" s="40">
        <f t="shared" ref="N7:N33" si="1">(H7/B7)*10</f>
        <v>4.3120280238549507</v>
      </c>
      <c r="O7" s="149">
        <f t="shared" ref="O7:O33" si="2">(I7/C7)*10</f>
        <v>4.5208223224217345</v>
      </c>
      <c r="P7" s="52">
        <f>(O7-N7)/N7</f>
        <v>4.8421368648741268E-2</v>
      </c>
      <c r="Q7" s="2"/>
    </row>
    <row r="8" spans="1:17" ht="20.100000000000001" customHeight="1" x14ac:dyDescent="0.25">
      <c r="A8" s="8" t="s">
        <v>163</v>
      </c>
      <c r="B8" s="19">
        <v>58762.81</v>
      </c>
      <c r="C8" s="140">
        <v>49037.87</v>
      </c>
      <c r="D8" s="214">
        <f t="shared" ref="D8:D32" si="3">B8/$B$33</f>
        <v>0.12358136128034097</v>
      </c>
      <c r="E8" s="215">
        <f t="shared" ref="E8:E32" si="4">C8/$C$33</f>
        <v>0.10757340448812926</v>
      </c>
      <c r="F8" s="52">
        <f t="shared" ref="F8:F33" si="5">(C8-B8)/B8</f>
        <v>-0.16549480870639091</v>
      </c>
      <c r="H8" s="19">
        <v>15626.782999999992</v>
      </c>
      <c r="I8" s="140">
        <v>13838.705000000002</v>
      </c>
      <c r="J8" s="214">
        <f t="shared" si="0"/>
        <v>0.11826259117336506</v>
      </c>
      <c r="K8" s="215">
        <f t="shared" ref="K8:K32" si="6">I8/$I$33</f>
        <v>0.10785680254978011</v>
      </c>
      <c r="L8" s="52">
        <f t="shared" ref="L8:L33" si="7">(I8-H8)/H8</f>
        <v>-0.11442393485594517</v>
      </c>
      <c r="N8" s="40">
        <f t="shared" si="1"/>
        <v>2.6592981172956147</v>
      </c>
      <c r="O8" s="143">
        <f t="shared" si="2"/>
        <v>2.8220444729756822</v>
      </c>
      <c r="P8" s="52">
        <f t="shared" ref="P8:P33" si="8">(O8-N8)/N8</f>
        <v>6.1198988793920217E-2</v>
      </c>
      <c r="Q8" s="2"/>
    </row>
    <row r="9" spans="1:17" ht="20.100000000000001" customHeight="1" x14ac:dyDescent="0.25">
      <c r="A9" s="8" t="s">
        <v>164</v>
      </c>
      <c r="B9" s="19">
        <v>32908.720000000001</v>
      </c>
      <c r="C9" s="140">
        <v>29470.070000000011</v>
      </c>
      <c r="D9" s="214">
        <f t="shared" si="3"/>
        <v>6.9208814479661249E-2</v>
      </c>
      <c r="E9" s="215">
        <f t="shared" si="4"/>
        <v>6.4647909063005479E-2</v>
      </c>
      <c r="F9" s="52">
        <f t="shared" si="5"/>
        <v>-0.10449054232434414</v>
      </c>
      <c r="H9" s="19">
        <v>9029.8680000000004</v>
      </c>
      <c r="I9" s="140">
        <v>9422.7479999999996</v>
      </c>
      <c r="J9" s="214">
        <f t="shared" si="0"/>
        <v>6.8337519477518316E-2</v>
      </c>
      <c r="K9" s="215">
        <f t="shared" si="6"/>
        <v>7.3439492388365488E-2</v>
      </c>
      <c r="L9" s="52">
        <f t="shared" si="7"/>
        <v>4.3508941658947746E-2</v>
      </c>
      <c r="N9" s="40">
        <f t="shared" si="1"/>
        <v>2.7439134673120074</v>
      </c>
      <c r="O9" s="143">
        <f t="shared" si="2"/>
        <v>3.1973958663823998</v>
      </c>
      <c r="P9" s="52">
        <f t="shared" si="8"/>
        <v>0.16526847674778641</v>
      </c>
      <c r="Q9" s="2"/>
    </row>
    <row r="10" spans="1:17" ht="20.100000000000001" customHeight="1" x14ac:dyDescent="0.25">
      <c r="A10" s="8" t="s">
        <v>165</v>
      </c>
      <c r="B10" s="19">
        <v>54751.969999999979</v>
      </c>
      <c r="C10" s="140">
        <v>72532.05</v>
      </c>
      <c r="D10" s="214">
        <f t="shared" si="3"/>
        <v>0.11514634826653777</v>
      </c>
      <c r="E10" s="215">
        <f t="shared" si="4"/>
        <v>0.15911212197844676</v>
      </c>
      <c r="F10" s="52">
        <f t="shared" si="5"/>
        <v>0.32473863497514394</v>
      </c>
      <c r="H10" s="19">
        <v>6714.1369999999988</v>
      </c>
      <c r="I10" s="140">
        <v>9378.8510000000006</v>
      </c>
      <c r="J10" s="214">
        <f t="shared" si="0"/>
        <v>5.0812201021346752E-2</v>
      </c>
      <c r="K10" s="215">
        <f t="shared" si="6"/>
        <v>7.3097365718165663E-2</v>
      </c>
      <c r="L10" s="52">
        <f t="shared" si="7"/>
        <v>0.39688108836623415</v>
      </c>
      <c r="N10" s="40">
        <f t="shared" si="1"/>
        <v>1.2262822689302324</v>
      </c>
      <c r="O10" s="143">
        <f t="shared" si="2"/>
        <v>1.2930629976679275</v>
      </c>
      <c r="P10" s="52">
        <f t="shared" si="8"/>
        <v>5.4457876811635227E-2</v>
      </c>
      <c r="Q10" s="2"/>
    </row>
    <row r="11" spans="1:17" ht="20.100000000000001" customHeight="1" x14ac:dyDescent="0.25">
      <c r="A11" s="8" t="s">
        <v>166</v>
      </c>
      <c r="B11" s="19">
        <v>30293.660000000003</v>
      </c>
      <c r="C11" s="140">
        <v>27478.030000000002</v>
      </c>
      <c r="D11" s="214">
        <f t="shared" si="3"/>
        <v>6.370920214611614E-2</v>
      </c>
      <c r="E11" s="215">
        <f t="shared" si="4"/>
        <v>6.027801035662745E-2</v>
      </c>
      <c r="F11" s="52">
        <f t="shared" si="5"/>
        <v>-9.2944530307661755E-2</v>
      </c>
      <c r="H11" s="19">
        <v>9521.2920000000013</v>
      </c>
      <c r="I11" s="140">
        <v>8688.5170000000035</v>
      </c>
      <c r="J11" s="214">
        <f t="shared" si="0"/>
        <v>7.2056587925885457E-2</v>
      </c>
      <c r="K11" s="215">
        <f t="shared" si="6"/>
        <v>6.7717005494329713E-2</v>
      </c>
      <c r="L11" s="52">
        <f t="shared" si="7"/>
        <v>-8.7464495364704464E-2</v>
      </c>
      <c r="N11" s="40">
        <f t="shared" si="1"/>
        <v>3.1429982379151284</v>
      </c>
      <c r="O11" s="143">
        <f t="shared" si="2"/>
        <v>3.1619868673263705</v>
      </c>
      <c r="P11" s="52">
        <f t="shared" si="8"/>
        <v>6.0415654015249804E-3</v>
      </c>
      <c r="Q11" s="2"/>
    </row>
    <row r="12" spans="1:17" ht="20.100000000000001" customHeight="1" x14ac:dyDescent="0.25">
      <c r="A12" s="8" t="s">
        <v>167</v>
      </c>
      <c r="B12" s="19">
        <v>18292.05</v>
      </c>
      <c r="C12" s="140">
        <v>24381.410000000011</v>
      </c>
      <c r="D12" s="214">
        <f t="shared" si="3"/>
        <v>3.8469168503141034E-2</v>
      </c>
      <c r="E12" s="215">
        <f t="shared" si="4"/>
        <v>5.3485016374506492E-2</v>
      </c>
      <c r="F12" s="52">
        <f t="shared" si="5"/>
        <v>0.33289653155332571</v>
      </c>
      <c r="H12" s="19">
        <v>6879.4969999999994</v>
      </c>
      <c r="I12" s="140">
        <v>8280.6789999999983</v>
      </c>
      <c r="J12" s="214">
        <f t="shared" si="0"/>
        <v>5.2063635950495485E-2</v>
      </c>
      <c r="K12" s="215">
        <f t="shared" si="6"/>
        <v>6.453837695659459E-2</v>
      </c>
      <c r="L12" s="52">
        <f t="shared" si="7"/>
        <v>0.20367506519735368</v>
      </c>
      <c r="N12" s="40">
        <f t="shared" si="1"/>
        <v>3.7609218212283473</v>
      </c>
      <c r="O12" s="143">
        <f t="shared" si="2"/>
        <v>3.3963084989752419</v>
      </c>
      <c r="P12" s="52">
        <f t="shared" si="8"/>
        <v>-9.6947860015345846E-2</v>
      </c>
      <c r="Q12" s="2"/>
    </row>
    <row r="13" spans="1:17" ht="20.100000000000001" customHeight="1" x14ac:dyDescent="0.25">
      <c r="A13" s="8" t="s">
        <v>168</v>
      </c>
      <c r="B13" s="19">
        <v>24343.71</v>
      </c>
      <c r="C13" s="140">
        <v>19200.660000000003</v>
      </c>
      <c r="D13" s="214">
        <f t="shared" si="3"/>
        <v>5.11961361346377E-2</v>
      </c>
      <c r="E13" s="215">
        <f t="shared" si="4"/>
        <v>4.2120107676353886E-2</v>
      </c>
      <c r="F13" s="52">
        <f t="shared" si="5"/>
        <v>-0.21126812634557329</v>
      </c>
      <c r="H13" s="19">
        <v>9748.3040000000019</v>
      </c>
      <c r="I13" s="140">
        <v>7303.9769999999999</v>
      </c>
      <c r="J13" s="214">
        <f t="shared" si="0"/>
        <v>7.3774601630142309E-2</v>
      </c>
      <c r="K13" s="215">
        <f t="shared" si="6"/>
        <v>5.6926107256216184E-2</v>
      </c>
      <c r="L13" s="52">
        <f t="shared" si="7"/>
        <v>-0.25074382169452264</v>
      </c>
      <c r="N13" s="40">
        <f t="shared" si="1"/>
        <v>4.0044446799604501</v>
      </c>
      <c r="O13" s="143">
        <f t="shared" si="2"/>
        <v>3.8040239241776059</v>
      </c>
      <c r="P13" s="52">
        <f t="shared" si="8"/>
        <v>-5.0049575359553622E-2</v>
      </c>
      <c r="Q13" s="2"/>
    </row>
    <row r="14" spans="1:17" ht="20.100000000000001" customHeight="1" x14ac:dyDescent="0.25">
      <c r="A14" s="8" t="s">
        <v>169</v>
      </c>
      <c r="B14" s="19">
        <v>26503.420000000002</v>
      </c>
      <c r="C14" s="140">
        <v>26135.450000000004</v>
      </c>
      <c r="D14" s="214">
        <f t="shared" si="3"/>
        <v>5.5738122839677252E-2</v>
      </c>
      <c r="E14" s="215">
        <f t="shared" si="4"/>
        <v>5.7332819193192483E-2</v>
      </c>
      <c r="F14" s="52">
        <f t="shared" si="5"/>
        <v>-1.3883868572433199E-2</v>
      </c>
      <c r="H14" s="19">
        <v>7030.8449999999993</v>
      </c>
      <c r="I14" s="140">
        <v>7289.2190000000001</v>
      </c>
      <c r="J14" s="214">
        <f t="shared" si="0"/>
        <v>5.3209028872948337E-2</v>
      </c>
      <c r="K14" s="215">
        <f t="shared" si="6"/>
        <v>5.6811085605561036E-2</v>
      </c>
      <c r="L14" s="52">
        <f t="shared" si="7"/>
        <v>3.6748641166175718E-2</v>
      </c>
      <c r="N14" s="40">
        <f t="shared" si="1"/>
        <v>2.6528066943813284</v>
      </c>
      <c r="O14" s="143">
        <f t="shared" si="2"/>
        <v>2.7890160682138627</v>
      </c>
      <c r="P14" s="52">
        <f t="shared" si="8"/>
        <v>5.1345382277957576E-2</v>
      </c>
      <c r="Q14" s="2"/>
    </row>
    <row r="15" spans="1:17" ht="20.100000000000001" customHeight="1" x14ac:dyDescent="0.25">
      <c r="A15" s="8" t="s">
        <v>170</v>
      </c>
      <c r="B15" s="19">
        <v>17882.209999999995</v>
      </c>
      <c r="C15" s="140">
        <v>17184.73</v>
      </c>
      <c r="D15" s="214">
        <f t="shared" si="3"/>
        <v>3.7607252861136586E-2</v>
      </c>
      <c r="E15" s="215">
        <f t="shared" si="4"/>
        <v>3.7697801949988639E-2</v>
      </c>
      <c r="F15" s="52">
        <f t="shared" si="5"/>
        <v>-3.9004127565887892E-2</v>
      </c>
      <c r="H15" s="19">
        <v>6546.3840000000009</v>
      </c>
      <c r="I15" s="140">
        <v>6298.3950000000004</v>
      </c>
      <c r="J15" s="214">
        <f t="shared" si="0"/>
        <v>4.9542656006412757E-2</v>
      </c>
      <c r="K15" s="215">
        <f t="shared" si="6"/>
        <v>4.9088751143659924E-2</v>
      </c>
      <c r="L15" s="52">
        <f t="shared" si="7"/>
        <v>-3.7881829113599275E-2</v>
      </c>
      <c r="N15" s="40">
        <f t="shared" si="1"/>
        <v>3.6608361047096545</v>
      </c>
      <c r="O15" s="143">
        <f t="shared" si="2"/>
        <v>3.6651114099552338</v>
      </c>
      <c r="P15" s="52">
        <f t="shared" si="8"/>
        <v>1.1678493992339945E-3</v>
      </c>
      <c r="Q15" s="2"/>
    </row>
    <row r="16" spans="1:17" ht="20.100000000000001" customHeight="1" x14ac:dyDescent="0.25">
      <c r="A16" s="8" t="s">
        <v>171</v>
      </c>
      <c r="B16" s="19">
        <v>18911.159999999996</v>
      </c>
      <c r="C16" s="140">
        <v>22992.189999999995</v>
      </c>
      <c r="D16" s="214">
        <f t="shared" si="3"/>
        <v>3.9771190250948392E-2</v>
      </c>
      <c r="E16" s="215">
        <f t="shared" si="4"/>
        <v>5.0437511966525461E-2</v>
      </c>
      <c r="F16" s="52">
        <f t="shared" si="5"/>
        <v>0.21580008841340242</v>
      </c>
      <c r="H16" s="19">
        <v>4441.9179999999997</v>
      </c>
      <c r="I16" s="140">
        <v>5252.5229999999983</v>
      </c>
      <c r="J16" s="214">
        <f t="shared" si="0"/>
        <v>3.3616178868012159E-2</v>
      </c>
      <c r="K16" s="215">
        <f t="shared" si="6"/>
        <v>4.0937380780873535E-2</v>
      </c>
      <c r="L16" s="52">
        <f t="shared" si="7"/>
        <v>0.18248986136169076</v>
      </c>
      <c r="N16" s="40">
        <f t="shared" si="1"/>
        <v>2.348834233331007</v>
      </c>
      <c r="O16" s="143">
        <f t="shared" si="2"/>
        <v>2.2844813825912187</v>
      </c>
      <c r="P16" s="52">
        <f t="shared" si="8"/>
        <v>-2.7397783047689216E-2</v>
      </c>
      <c r="Q16" s="2"/>
    </row>
    <row r="17" spans="1:17" ht="20.100000000000001" customHeight="1" x14ac:dyDescent="0.25">
      <c r="A17" s="8" t="s">
        <v>172</v>
      </c>
      <c r="B17" s="19">
        <v>19756.209999999992</v>
      </c>
      <c r="C17" s="140">
        <v>12433.129999999997</v>
      </c>
      <c r="D17" s="214">
        <f t="shared" si="3"/>
        <v>4.1548376014358131E-2</v>
      </c>
      <c r="E17" s="215">
        <f t="shared" si="4"/>
        <v>2.7274311109831934E-2</v>
      </c>
      <c r="F17" s="52">
        <f t="shared" si="5"/>
        <v>-0.37067231012425955</v>
      </c>
      <c r="H17" s="19">
        <v>6720.9599999999991</v>
      </c>
      <c r="I17" s="140">
        <v>4542.84</v>
      </c>
      <c r="J17" s="214">
        <f t="shared" si="0"/>
        <v>5.0863837091264394E-2</v>
      </c>
      <c r="K17" s="215">
        <f t="shared" si="6"/>
        <v>3.5406217337188926E-2</v>
      </c>
      <c r="L17" s="52">
        <f t="shared" si="7"/>
        <v>-0.32407870304242242</v>
      </c>
      <c r="N17" s="40">
        <f t="shared" si="1"/>
        <v>3.4019480457030986</v>
      </c>
      <c r="O17" s="143">
        <f t="shared" si="2"/>
        <v>3.6538184672725222</v>
      </c>
      <c r="P17" s="52">
        <f t="shared" si="8"/>
        <v>7.4037115848242838E-2</v>
      </c>
      <c r="Q17" s="2"/>
    </row>
    <row r="18" spans="1:17" ht="20.100000000000001" customHeight="1" x14ac:dyDescent="0.25">
      <c r="A18" s="8" t="s">
        <v>173</v>
      </c>
      <c r="B18" s="19">
        <v>16643.72</v>
      </c>
      <c r="C18" s="140">
        <v>15029.44</v>
      </c>
      <c r="D18" s="214">
        <f t="shared" si="3"/>
        <v>3.5002641540948037E-2</v>
      </c>
      <c r="E18" s="215">
        <f t="shared" si="4"/>
        <v>3.2969784950897529E-2</v>
      </c>
      <c r="F18" s="52">
        <f t="shared" si="5"/>
        <v>-9.6990336295010998E-2</v>
      </c>
      <c r="H18" s="19">
        <v>3982.4030000000002</v>
      </c>
      <c r="I18" s="140">
        <v>3629.5070000000001</v>
      </c>
      <c r="J18" s="214">
        <f t="shared" si="0"/>
        <v>3.0138595888647254E-2</v>
      </c>
      <c r="K18" s="215">
        <f t="shared" si="6"/>
        <v>2.8287836170511962E-2</v>
      </c>
      <c r="L18" s="52">
        <f t="shared" si="7"/>
        <v>-8.861383441103278E-2</v>
      </c>
      <c r="N18" s="40">
        <f t="shared" si="1"/>
        <v>2.3927361190887613</v>
      </c>
      <c r="O18" s="143">
        <f t="shared" si="2"/>
        <v>2.4149316275257098</v>
      </c>
      <c r="P18" s="52">
        <f t="shared" si="8"/>
        <v>9.2762040326458337E-3</v>
      </c>
      <c r="Q18" s="2"/>
    </row>
    <row r="19" spans="1:17" ht="20.100000000000001" customHeight="1" x14ac:dyDescent="0.25">
      <c r="A19" s="8" t="s">
        <v>174</v>
      </c>
      <c r="B19" s="19">
        <v>12720.440000000006</v>
      </c>
      <c r="C19" s="140">
        <v>10064.620000000001</v>
      </c>
      <c r="D19" s="214">
        <f t="shared" si="3"/>
        <v>2.6751771933386122E-2</v>
      </c>
      <c r="E19" s="215">
        <f t="shared" si="4"/>
        <v>2.2078557618414412E-2</v>
      </c>
      <c r="F19" s="52">
        <f t="shared" si="5"/>
        <v>-0.20878365842691007</v>
      </c>
      <c r="H19" s="19">
        <v>2989.3050000000012</v>
      </c>
      <c r="I19" s="140">
        <v>2654.5210000000002</v>
      </c>
      <c r="J19" s="214">
        <f t="shared" si="0"/>
        <v>2.262288758393179E-2</v>
      </c>
      <c r="K19" s="215">
        <f t="shared" si="6"/>
        <v>2.0688940718170151E-2</v>
      </c>
      <c r="L19" s="52">
        <f t="shared" si="7"/>
        <v>-0.1119939250093252</v>
      </c>
      <c r="N19" s="40">
        <f t="shared" si="1"/>
        <v>2.3500012578181257</v>
      </c>
      <c r="O19" s="143">
        <f t="shared" si="2"/>
        <v>2.6374776196220022</v>
      </c>
      <c r="P19" s="52">
        <f t="shared" si="8"/>
        <v>0.12233030124876862</v>
      </c>
      <c r="Q19" s="2"/>
    </row>
    <row r="20" spans="1:17" ht="20.100000000000001" customHeight="1" x14ac:dyDescent="0.25">
      <c r="A20" s="8" t="s">
        <v>175</v>
      </c>
      <c r="B20" s="19">
        <v>3668.6599999999994</v>
      </c>
      <c r="C20" s="140">
        <v>6036.5800000000008</v>
      </c>
      <c r="D20" s="214">
        <f t="shared" si="3"/>
        <v>7.715390003894226E-3</v>
      </c>
      <c r="E20" s="215">
        <f t="shared" si="4"/>
        <v>1.32423260240494E-2</v>
      </c>
      <c r="F20" s="52">
        <f t="shared" si="5"/>
        <v>0.64544547600486335</v>
      </c>
      <c r="H20" s="19">
        <v>2039.3999999999996</v>
      </c>
      <c r="I20" s="140">
        <v>2460.3190000000004</v>
      </c>
      <c r="J20" s="214">
        <f t="shared" si="0"/>
        <v>1.5434061408478045E-2</v>
      </c>
      <c r="K20" s="215">
        <f t="shared" si="6"/>
        <v>1.9175359297887516E-2</v>
      </c>
      <c r="L20" s="52">
        <f t="shared" si="7"/>
        <v>0.20639354712170288</v>
      </c>
      <c r="N20" s="40">
        <f t="shared" si="1"/>
        <v>5.5589779374485504</v>
      </c>
      <c r="O20" s="143">
        <f t="shared" si="2"/>
        <v>4.0756835824258104</v>
      </c>
      <c r="P20" s="52">
        <f t="shared" si="8"/>
        <v>-0.26682860981159778</v>
      </c>
      <c r="Q20" s="2"/>
    </row>
    <row r="21" spans="1:17" ht="20.100000000000001" customHeight="1" x14ac:dyDescent="0.25">
      <c r="A21" s="8" t="s">
        <v>176</v>
      </c>
      <c r="B21" s="19">
        <v>7497.66</v>
      </c>
      <c r="C21" s="140">
        <v>8177.8399999999983</v>
      </c>
      <c r="D21" s="214">
        <f t="shared" si="3"/>
        <v>1.5767983682488319E-2</v>
      </c>
      <c r="E21" s="215">
        <f t="shared" si="4"/>
        <v>1.7939565689929084E-2</v>
      </c>
      <c r="F21" s="52">
        <f t="shared" si="5"/>
        <v>9.0718970985613975E-2</v>
      </c>
      <c r="H21" s="19">
        <v>2072.7149999999992</v>
      </c>
      <c r="I21" s="140">
        <v>2052.502</v>
      </c>
      <c r="J21" s="214">
        <f t="shared" si="0"/>
        <v>1.5686187404272613E-2</v>
      </c>
      <c r="K21" s="215">
        <f t="shared" si="6"/>
        <v>1.5996894431020009E-2</v>
      </c>
      <c r="L21" s="52">
        <f t="shared" si="7"/>
        <v>-9.7519437066838858E-3</v>
      </c>
      <c r="N21" s="40">
        <f t="shared" si="1"/>
        <v>2.7644825185457855</v>
      </c>
      <c r="O21" s="143">
        <f t="shared" si="2"/>
        <v>2.5098338925682091</v>
      </c>
      <c r="P21" s="52">
        <f t="shared" si="8"/>
        <v>-9.2114391850642088E-2</v>
      </c>
      <c r="Q21" s="2"/>
    </row>
    <row r="22" spans="1:17" ht="20.100000000000001" customHeight="1" x14ac:dyDescent="0.25">
      <c r="A22" s="8" t="s">
        <v>177</v>
      </c>
      <c r="B22" s="19">
        <v>462.75</v>
      </c>
      <c r="C22" s="140">
        <v>772.87</v>
      </c>
      <c r="D22" s="214">
        <f t="shared" si="3"/>
        <v>9.7318822793664541E-4</v>
      </c>
      <c r="E22" s="215">
        <f t="shared" si="4"/>
        <v>1.6954296164727474E-3</v>
      </c>
      <c r="F22" s="52">
        <f t="shared" si="5"/>
        <v>0.67016747703943813</v>
      </c>
      <c r="H22" s="19">
        <v>1048.4939999999999</v>
      </c>
      <c r="I22" s="140">
        <v>1817.9659999999999</v>
      </c>
      <c r="J22" s="214">
        <f t="shared" si="0"/>
        <v>7.9349420331571944E-3</v>
      </c>
      <c r="K22" s="215">
        <f t="shared" si="6"/>
        <v>1.416895583107043E-2</v>
      </c>
      <c r="L22" s="52">
        <f t="shared" si="7"/>
        <v>0.73388307419975707</v>
      </c>
      <c r="N22" s="40">
        <f t="shared" si="1"/>
        <v>22.657893030794163</v>
      </c>
      <c r="O22" s="143">
        <f t="shared" si="2"/>
        <v>23.52227412113292</v>
      </c>
      <c r="P22" s="52">
        <f t="shared" si="8"/>
        <v>3.8149226371754129E-2</v>
      </c>
      <c r="Q22" s="2"/>
    </row>
    <row r="23" spans="1:17" ht="20.100000000000001" customHeight="1" x14ac:dyDescent="0.25">
      <c r="A23" s="8" t="s">
        <v>178</v>
      </c>
      <c r="B23" s="19">
        <v>8599.9100000000017</v>
      </c>
      <c r="C23" s="140">
        <v>7120.1200000000008</v>
      </c>
      <c r="D23" s="214">
        <f t="shared" si="3"/>
        <v>1.8086074928826881E-2</v>
      </c>
      <c r="E23" s="215">
        <f t="shared" si="4"/>
        <v>1.5619266268376234E-2</v>
      </c>
      <c r="F23" s="52">
        <f t="shared" si="5"/>
        <v>-0.17207040538796342</v>
      </c>
      <c r="H23" s="19">
        <v>1943.6839999999995</v>
      </c>
      <c r="I23" s="140">
        <v>1781.6990000000003</v>
      </c>
      <c r="J23" s="214">
        <f t="shared" si="0"/>
        <v>1.4709688248836049E-2</v>
      </c>
      <c r="K23" s="215">
        <f t="shared" si="6"/>
        <v>1.3886296242758315E-2</v>
      </c>
      <c r="L23" s="52">
        <f t="shared" si="7"/>
        <v>-8.3339164185124368E-2</v>
      </c>
      <c r="N23" s="40">
        <f t="shared" si="1"/>
        <v>2.260121326851094</v>
      </c>
      <c r="O23" s="143">
        <f t="shared" si="2"/>
        <v>2.502344061616939</v>
      </c>
      <c r="P23" s="52">
        <f t="shared" si="8"/>
        <v>0.10717244773019374</v>
      </c>
      <c r="Q23" s="2"/>
    </row>
    <row r="24" spans="1:17" ht="20.100000000000001" customHeight="1" x14ac:dyDescent="0.25">
      <c r="A24" s="8" t="s">
        <v>179</v>
      </c>
      <c r="B24" s="19">
        <v>5392.420000000001</v>
      </c>
      <c r="C24" s="140">
        <v>6277.2200000000021</v>
      </c>
      <c r="D24" s="214">
        <f t="shared" si="3"/>
        <v>1.1340550327585363E-2</v>
      </c>
      <c r="E24" s="215">
        <f t="shared" si="4"/>
        <v>1.3770213227470421E-2</v>
      </c>
      <c r="F24" s="52">
        <f t="shared" si="5"/>
        <v>0.16408217460806113</v>
      </c>
      <c r="H24" s="19">
        <v>1530.5870000000002</v>
      </c>
      <c r="I24" s="140">
        <v>1694.9270000000001</v>
      </c>
      <c r="J24" s="214">
        <f t="shared" si="0"/>
        <v>1.1583394012463565E-2</v>
      </c>
      <c r="K24" s="215">
        <f t="shared" si="6"/>
        <v>1.321000821791426E-2</v>
      </c>
      <c r="L24" s="52">
        <f t="shared" si="7"/>
        <v>0.10737057089861596</v>
      </c>
      <c r="N24" s="40">
        <f t="shared" si="1"/>
        <v>2.8384046494894681</v>
      </c>
      <c r="O24" s="143">
        <f t="shared" si="2"/>
        <v>2.7001236216031934</v>
      </c>
      <c r="P24" s="52">
        <f t="shared" si="8"/>
        <v>-4.8717869705838718E-2</v>
      </c>
      <c r="Q24" s="2"/>
    </row>
    <row r="25" spans="1:17" ht="20.100000000000001" customHeight="1" x14ac:dyDescent="0.25">
      <c r="A25" s="8" t="s">
        <v>180</v>
      </c>
      <c r="B25" s="19">
        <v>4794.08</v>
      </c>
      <c r="C25" s="140">
        <v>6903.79</v>
      </c>
      <c r="D25" s="214">
        <f t="shared" si="3"/>
        <v>1.0082209010883875E-2</v>
      </c>
      <c r="E25" s="215">
        <f t="shared" si="4"/>
        <v>1.5144707430626613E-2</v>
      </c>
      <c r="F25" s="52">
        <f t="shared" si="5"/>
        <v>0.4400656643193272</v>
      </c>
      <c r="H25" s="19">
        <v>1186.6760000000002</v>
      </c>
      <c r="I25" s="140">
        <v>1589.7860000000001</v>
      </c>
      <c r="J25" s="214">
        <f t="shared" si="0"/>
        <v>8.9806954280509457E-3</v>
      </c>
      <c r="K25" s="215">
        <f t="shared" si="6"/>
        <v>1.239055494704199E-2</v>
      </c>
      <c r="L25" s="52">
        <f t="shared" si="7"/>
        <v>0.3396967664299268</v>
      </c>
      <c r="N25" s="40">
        <f t="shared" si="1"/>
        <v>2.4752945299202351</v>
      </c>
      <c r="O25" s="143">
        <f t="shared" si="2"/>
        <v>2.3027728247817505</v>
      </c>
      <c r="P25" s="52">
        <f t="shared" si="8"/>
        <v>-6.9697445315343567E-2</v>
      </c>
      <c r="Q25" s="2"/>
    </row>
    <row r="26" spans="1:17" ht="20.100000000000001" customHeight="1" x14ac:dyDescent="0.25">
      <c r="A26" s="8" t="s">
        <v>181</v>
      </c>
      <c r="B26" s="19">
        <v>3127.6499999999996</v>
      </c>
      <c r="C26" s="140">
        <v>3161.6499999999992</v>
      </c>
      <c r="D26" s="214">
        <f t="shared" si="3"/>
        <v>6.5776167717040493E-3</v>
      </c>
      <c r="E26" s="215">
        <f t="shared" si="4"/>
        <v>6.935649005552112E-3</v>
      </c>
      <c r="F26" s="52">
        <f t="shared" si="5"/>
        <v>1.0870781577222372E-2</v>
      </c>
      <c r="H26" s="19">
        <v>1493.9090000000001</v>
      </c>
      <c r="I26" s="140">
        <v>1190.9260000000002</v>
      </c>
      <c r="J26" s="214">
        <f t="shared" si="0"/>
        <v>1.1305817026908912E-2</v>
      </c>
      <c r="K26" s="215">
        <f t="shared" si="6"/>
        <v>9.281899602123134E-3</v>
      </c>
      <c r="L26" s="52">
        <f t="shared" si="7"/>
        <v>-0.20281221948592579</v>
      </c>
      <c r="N26" s="40">
        <f t="shared" si="1"/>
        <v>4.7764583633079152</v>
      </c>
      <c r="O26" s="143">
        <f t="shared" si="2"/>
        <v>3.7667863299226685</v>
      </c>
      <c r="P26" s="52">
        <f t="shared" si="8"/>
        <v>-0.21138508002946407</v>
      </c>
      <c r="Q26" s="2"/>
    </row>
    <row r="27" spans="1:17" ht="20.100000000000001" customHeight="1" x14ac:dyDescent="0.25">
      <c r="A27" s="8" t="s">
        <v>182</v>
      </c>
      <c r="B27" s="19">
        <v>1047.1499999999996</v>
      </c>
      <c r="C27" s="140">
        <v>1537.4099999999999</v>
      </c>
      <c r="D27" s="214">
        <f t="shared" si="3"/>
        <v>2.2022129721963437E-3</v>
      </c>
      <c r="E27" s="215">
        <f t="shared" si="4"/>
        <v>3.3725858768762747E-3</v>
      </c>
      <c r="F27" s="52">
        <f t="shared" si="5"/>
        <v>0.46818507377166635</v>
      </c>
      <c r="H27" s="19">
        <v>801.7850000000002</v>
      </c>
      <c r="I27" s="140">
        <v>990.36999999999989</v>
      </c>
      <c r="J27" s="214">
        <f t="shared" si="0"/>
        <v>6.0678625705582892E-3</v>
      </c>
      <c r="K27" s="215">
        <f t="shared" si="6"/>
        <v>7.7187960536210364E-3</v>
      </c>
      <c r="L27" s="52">
        <f t="shared" si="7"/>
        <v>0.23520644561821391</v>
      </c>
      <c r="N27" s="40">
        <f t="shared" si="1"/>
        <v>7.6568304445399455</v>
      </c>
      <c r="O27" s="143">
        <f t="shared" si="2"/>
        <v>6.4418079757514253</v>
      </c>
      <c r="P27" s="52">
        <f t="shared" si="8"/>
        <v>-0.15868478185447449</v>
      </c>
      <c r="Q27" s="2"/>
    </row>
    <row r="28" spans="1:17" ht="20.100000000000001" customHeight="1" x14ac:dyDescent="0.25">
      <c r="A28" s="8" t="s">
        <v>183</v>
      </c>
      <c r="B28" s="19">
        <v>3487.93</v>
      </c>
      <c r="C28" s="140">
        <v>2342.9000000000005</v>
      </c>
      <c r="D28" s="214">
        <f t="shared" si="3"/>
        <v>7.3353050585998137E-3</v>
      </c>
      <c r="E28" s="215">
        <f t="shared" si="4"/>
        <v>5.1395733414856329E-3</v>
      </c>
      <c r="F28" s="52">
        <f t="shared" si="5"/>
        <v>-0.32828353780035702</v>
      </c>
      <c r="H28" s="19">
        <v>1009.9970000000001</v>
      </c>
      <c r="I28" s="140">
        <v>976.81799999999987</v>
      </c>
      <c r="J28" s="214">
        <f t="shared" si="0"/>
        <v>7.6435989606642172E-3</v>
      </c>
      <c r="K28" s="215">
        <f t="shared" si="6"/>
        <v>7.6131737870755315E-3</v>
      </c>
      <c r="L28" s="52">
        <f t="shared" si="7"/>
        <v>-3.2850592625522847E-2</v>
      </c>
      <c r="N28" s="40">
        <f t="shared" si="1"/>
        <v>2.8956917139965546</v>
      </c>
      <c r="O28" s="143">
        <f t="shared" si="2"/>
        <v>4.1692688548380197</v>
      </c>
      <c r="P28" s="52">
        <f t="shared" si="8"/>
        <v>0.43981793182110146</v>
      </c>
      <c r="Q28" s="2"/>
    </row>
    <row r="29" spans="1:17" ht="20.100000000000001" customHeight="1" x14ac:dyDescent="0.25">
      <c r="A29" s="8" t="s">
        <v>184</v>
      </c>
      <c r="B29" s="19">
        <v>12920.61</v>
      </c>
      <c r="C29" s="140">
        <v>11042.02</v>
      </c>
      <c r="D29" s="214">
        <f t="shared" si="3"/>
        <v>2.7172740247996763E-2</v>
      </c>
      <c r="E29" s="215">
        <f t="shared" si="4"/>
        <v>2.4222660646272216E-2</v>
      </c>
      <c r="F29" s="52">
        <f t="shared" si="5"/>
        <v>-0.14539483816940532</v>
      </c>
      <c r="H29" s="19">
        <v>1017.9499999999999</v>
      </c>
      <c r="I29" s="140">
        <v>893.23400000000004</v>
      </c>
      <c r="J29" s="214">
        <f t="shared" si="0"/>
        <v>7.703786805315401E-3</v>
      </c>
      <c r="K29" s="215">
        <f t="shared" si="6"/>
        <v>6.9617325587004193E-3</v>
      </c>
      <c r="L29" s="52">
        <f t="shared" si="7"/>
        <v>-0.12251682302667116</v>
      </c>
      <c r="N29" s="40">
        <f t="shared" si="1"/>
        <v>0.78784979966116131</v>
      </c>
      <c r="O29" s="143">
        <f t="shared" si="2"/>
        <v>0.808940755405261</v>
      </c>
      <c r="P29" s="52">
        <f t="shared" si="8"/>
        <v>2.6770274934601112E-2</v>
      </c>
      <c r="Q29" s="2"/>
    </row>
    <row r="30" spans="1:17" ht="20.100000000000001" customHeight="1" x14ac:dyDescent="0.25">
      <c r="A30" s="8" t="s">
        <v>185</v>
      </c>
      <c r="B30" s="19">
        <v>1709.4200000000003</v>
      </c>
      <c r="C30" s="140">
        <v>2350.3799999999997</v>
      </c>
      <c r="D30" s="214">
        <f t="shared" si="3"/>
        <v>3.595002529658478E-3</v>
      </c>
      <c r="E30" s="215">
        <f t="shared" si="4"/>
        <v>5.1559820693845224E-3</v>
      </c>
      <c r="F30" s="52">
        <f t="shared" si="5"/>
        <v>0.37495758795380846</v>
      </c>
      <c r="H30" s="19">
        <v>533.81499999999994</v>
      </c>
      <c r="I30" s="140">
        <v>764.55600000000004</v>
      </c>
      <c r="J30" s="214">
        <f t="shared" si="0"/>
        <v>4.0398810879507252E-3</v>
      </c>
      <c r="K30" s="215">
        <f t="shared" si="6"/>
        <v>5.9588354206733711E-3</v>
      </c>
      <c r="L30" s="52">
        <f t="shared" si="7"/>
        <v>0.43224900012176526</v>
      </c>
      <c r="N30" s="40">
        <f t="shared" si="1"/>
        <v>3.122784336207602</v>
      </c>
      <c r="O30" s="143">
        <f t="shared" si="2"/>
        <v>3.2529037857708119</v>
      </c>
      <c r="P30" s="52">
        <f t="shared" si="8"/>
        <v>4.166776682415111E-2</v>
      </c>
      <c r="Q30" s="2"/>
    </row>
    <row r="31" spans="1:17" ht="20.100000000000001" customHeight="1" x14ac:dyDescent="0.25">
      <c r="A31" s="8" t="s">
        <v>186</v>
      </c>
      <c r="B31" s="19">
        <v>4219.4900000000007</v>
      </c>
      <c r="C31" s="140">
        <v>1915.36</v>
      </c>
      <c r="D31" s="214">
        <f t="shared" si="3"/>
        <v>8.8738152261402421E-3</v>
      </c>
      <c r="E31" s="215">
        <f t="shared" si="4"/>
        <v>4.2016873086123691E-3</v>
      </c>
      <c r="F31" s="52">
        <f t="shared" si="5"/>
        <v>-0.54606836371220235</v>
      </c>
      <c r="H31" s="19">
        <v>1515.8940000000005</v>
      </c>
      <c r="I31" s="140">
        <v>705.64499999999987</v>
      </c>
      <c r="J31" s="214">
        <f t="shared" si="0"/>
        <v>1.1472198237100828E-2</v>
      </c>
      <c r="K31" s="215">
        <f t="shared" si="6"/>
        <v>5.499691874004075E-3</v>
      </c>
      <c r="L31" s="52">
        <f t="shared" si="7"/>
        <v>-0.53450241243780916</v>
      </c>
      <c r="N31" s="40">
        <f t="shared" si="1"/>
        <v>3.5926000535609761</v>
      </c>
      <c r="O31" s="143">
        <f t="shared" si="2"/>
        <v>3.6841377077938349</v>
      </c>
      <c r="P31" s="52">
        <f t="shared" si="8"/>
        <v>2.5479500325154999E-2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51962.270000000019</v>
      </c>
      <c r="C32" s="140">
        <f>C33-SUM(C7:C31)</f>
        <v>39903.980000000156</v>
      </c>
      <c r="D32" s="214">
        <f t="shared" si="3"/>
        <v>0.1092794585864193</v>
      </c>
      <c r="E32" s="215">
        <f t="shared" si="4"/>
        <v>8.7536570842620953E-2</v>
      </c>
      <c r="F32" s="52">
        <f t="shared" si="5"/>
        <v>-0.23205856864990421</v>
      </c>
      <c r="H32" s="19">
        <f>H33-SUM(H7:H31)</f>
        <v>11687.086000000025</v>
      </c>
      <c r="I32" s="140">
        <f>I33-SUM(I7:I31)</f>
        <v>10171.705000000031</v>
      </c>
      <c r="J32" s="214">
        <f t="shared" si="0"/>
        <v>8.8447191826107899E-2</v>
      </c>
      <c r="K32" s="215">
        <f t="shared" si="6"/>
        <v>7.9276751529829881E-2</v>
      </c>
      <c r="L32" s="52">
        <f t="shared" si="7"/>
        <v>-0.12966286035714897</v>
      </c>
      <c r="N32" s="40">
        <f t="shared" si="1"/>
        <v>2.2491484686869958</v>
      </c>
      <c r="O32" s="143">
        <f t="shared" si="2"/>
        <v>2.549045233082011</v>
      </c>
      <c r="P32" s="52">
        <f t="shared" si="8"/>
        <v>0.13333791369054818</v>
      </c>
      <c r="Q32" s="2"/>
    </row>
    <row r="33" spans="1:17" ht="26.25" customHeight="1" thickBot="1" x14ac:dyDescent="0.3">
      <c r="A33" s="35" t="s">
        <v>18</v>
      </c>
      <c r="B33" s="36">
        <v>475498.96999999986</v>
      </c>
      <c r="C33" s="148">
        <v>455854.9600000002</v>
      </c>
      <c r="D33" s="251">
        <f>SUM(D7:D32)</f>
        <v>1.0000000000000004</v>
      </c>
      <c r="E33" s="252">
        <f>SUM(E7:E32)</f>
        <v>0.99999999999999978</v>
      </c>
      <c r="F33" s="57">
        <f t="shared" si="5"/>
        <v>-4.1312413358118666E-2</v>
      </c>
      <c r="G33" s="56"/>
      <c r="H33" s="36">
        <v>132136.31500000006</v>
      </c>
      <c r="I33" s="148">
        <v>128306.27900000002</v>
      </c>
      <c r="J33" s="251">
        <f>SUM(J7:J32)</f>
        <v>0.99999999999999944</v>
      </c>
      <c r="K33" s="252">
        <f>SUM(K7:K32)</f>
        <v>1.0000000000000002</v>
      </c>
      <c r="L33" s="57">
        <f t="shared" si="7"/>
        <v>-2.8985491233050012E-2</v>
      </c>
      <c r="M33" s="56"/>
      <c r="N33" s="37">
        <f t="shared" si="1"/>
        <v>2.7788980278968864</v>
      </c>
      <c r="O33" s="150">
        <f t="shared" si="2"/>
        <v>2.8146294382757175</v>
      </c>
      <c r="P33" s="57">
        <f t="shared" si="8"/>
        <v>1.2858122183732373E-2</v>
      </c>
      <c r="Q33" s="2"/>
    </row>
    <row r="35" spans="1:17" ht="15.75" thickBot="1" x14ac:dyDescent="0.3">
      <c r="L35" s="10"/>
    </row>
    <row r="36" spans="1:17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0"/>
      <c r="L36" s="130" t="s">
        <v>0</v>
      </c>
      <c r="N36" s="350" t="s">
        <v>22</v>
      </c>
      <c r="O36" s="340"/>
      <c r="P36" s="130" t="s">
        <v>0</v>
      </c>
    </row>
    <row r="37" spans="1:17" x14ac:dyDescent="0.25">
      <c r="A37" s="355"/>
      <c r="B37" s="345" t="str">
        <f>B5</f>
        <v>jan-fev</v>
      </c>
      <c r="C37" s="347"/>
      <c r="D37" s="345" t="str">
        <f>B37</f>
        <v>jan-fev</v>
      </c>
      <c r="E37" s="347"/>
      <c r="F37" s="131" t="str">
        <f>F5</f>
        <v>2023 / 2022</v>
      </c>
      <c r="H37" s="348" t="str">
        <f>B37</f>
        <v>jan-fev</v>
      </c>
      <c r="I37" s="347"/>
      <c r="J37" s="345" t="str">
        <f>H37</f>
        <v>jan-fev</v>
      </c>
      <c r="K37" s="347"/>
      <c r="L37" s="131" t="str">
        <f>F37</f>
        <v>2023 / 2022</v>
      </c>
      <c r="N37" s="348" t="str">
        <f>B37</f>
        <v>jan-fev</v>
      </c>
      <c r="O37" s="346"/>
      <c r="P37" s="131" t="str">
        <f>L37</f>
        <v>2023 / 2022</v>
      </c>
    </row>
    <row r="38" spans="1:17" ht="19.5" customHeight="1" thickBot="1" x14ac:dyDescent="0.3">
      <c r="A38" s="356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1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0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163</v>
      </c>
      <c r="B39" s="19">
        <v>58762.81</v>
      </c>
      <c r="C39" s="147">
        <v>49037.87</v>
      </c>
      <c r="D39" s="247">
        <f>B39/$B$62</f>
        <v>0.28303528789010313</v>
      </c>
      <c r="E39" s="246">
        <f>C39/$C$62</f>
        <v>0.25485630448543706</v>
      </c>
      <c r="F39" s="52">
        <f>(C39-B39)/B39</f>
        <v>-0.16549480870639091</v>
      </c>
      <c r="H39" s="39">
        <v>15626.782999999992</v>
      </c>
      <c r="I39" s="147">
        <v>13838.705000000002</v>
      </c>
      <c r="J39" s="250">
        <f>H39/$H$62</f>
        <v>0.26619968616380868</v>
      </c>
      <c r="K39" s="246">
        <f>I39/$I$62</f>
        <v>0.24890693728979882</v>
      </c>
      <c r="L39" s="52">
        <f>(I39-H39)/H39</f>
        <v>-0.11442393485594517</v>
      </c>
      <c r="N39" s="40">
        <f t="shared" ref="N39:N62" si="9">(H39/B39)*10</f>
        <v>2.6592981172956147</v>
      </c>
      <c r="O39" s="149">
        <f t="shared" ref="O39:O62" si="10">(I39/C39)*10</f>
        <v>2.8220444729756822</v>
      </c>
      <c r="P39" s="52">
        <f>(O39-N39)/N39</f>
        <v>6.1198988793920217E-2</v>
      </c>
    </row>
    <row r="40" spans="1:17" ht="20.100000000000001" customHeight="1" x14ac:dyDescent="0.25">
      <c r="A40" s="38" t="s">
        <v>167</v>
      </c>
      <c r="B40" s="19">
        <v>18292.05</v>
      </c>
      <c r="C40" s="140">
        <v>24381.410000000011</v>
      </c>
      <c r="D40" s="247">
        <f t="shared" ref="D40:D61" si="11">B40/$B$62</f>
        <v>8.810497043708701E-2</v>
      </c>
      <c r="E40" s="215">
        <f t="shared" ref="E40:E61" si="12">C40/$C$62</f>
        <v>0.1267134166052539</v>
      </c>
      <c r="F40" s="52">
        <f t="shared" ref="F40:F62" si="13">(C40-B40)/B40</f>
        <v>0.33289653155332571</v>
      </c>
      <c r="H40" s="19">
        <v>6879.4969999999994</v>
      </c>
      <c r="I40" s="140">
        <v>8280.6789999999983</v>
      </c>
      <c r="J40" s="247">
        <f t="shared" ref="J40:J62" si="14">H40/$H$62</f>
        <v>0.1171911034001601</v>
      </c>
      <c r="K40" s="215">
        <f t="shared" ref="K40:K62" si="15">I40/$I$62</f>
        <v>0.14893867949132186</v>
      </c>
      <c r="L40" s="52">
        <f t="shared" ref="L40:L62" si="16">(I40-H40)/H40</f>
        <v>0.20367506519735368</v>
      </c>
      <c r="N40" s="40">
        <f t="shared" si="9"/>
        <v>3.7609218212283473</v>
      </c>
      <c r="O40" s="143">
        <f t="shared" si="10"/>
        <v>3.3963084989752419</v>
      </c>
      <c r="P40" s="52">
        <f t="shared" ref="P40:P62" si="17">(O40-N40)/N40</f>
        <v>-9.6947860015345846E-2</v>
      </c>
    </row>
    <row r="41" spans="1:17" ht="20.100000000000001" customHeight="1" x14ac:dyDescent="0.25">
      <c r="A41" s="38" t="s">
        <v>169</v>
      </c>
      <c r="B41" s="19">
        <v>26503.420000000002</v>
      </c>
      <c r="C41" s="140">
        <v>26135.450000000004</v>
      </c>
      <c r="D41" s="247">
        <f t="shared" si="11"/>
        <v>0.1276556228296829</v>
      </c>
      <c r="E41" s="215">
        <f t="shared" si="12"/>
        <v>0.13582939477313996</v>
      </c>
      <c r="F41" s="52">
        <f t="shared" si="13"/>
        <v>-1.3883868572433199E-2</v>
      </c>
      <c r="H41" s="19">
        <v>7030.8449999999993</v>
      </c>
      <c r="I41" s="140">
        <v>7289.2190000000001</v>
      </c>
      <c r="J41" s="247">
        <f t="shared" si="14"/>
        <v>0.11976929176442677</v>
      </c>
      <c r="K41" s="215">
        <f t="shared" si="15"/>
        <v>0.13110599413200946</v>
      </c>
      <c r="L41" s="52">
        <f t="shared" si="16"/>
        <v>3.6748641166175718E-2</v>
      </c>
      <c r="N41" s="40">
        <f t="shared" si="9"/>
        <v>2.6528066943813284</v>
      </c>
      <c r="O41" s="143">
        <f t="shared" si="10"/>
        <v>2.7890160682138627</v>
      </c>
      <c r="P41" s="52">
        <f t="shared" si="17"/>
        <v>5.1345382277957576E-2</v>
      </c>
    </row>
    <row r="42" spans="1:17" ht="20.100000000000001" customHeight="1" x14ac:dyDescent="0.25">
      <c r="A42" s="38" t="s">
        <v>171</v>
      </c>
      <c r="B42" s="19">
        <v>18911.159999999996</v>
      </c>
      <c r="C42" s="140">
        <v>22992.189999999995</v>
      </c>
      <c r="D42" s="247">
        <f t="shared" si="11"/>
        <v>9.1086958144714347E-2</v>
      </c>
      <c r="E42" s="215">
        <f t="shared" si="12"/>
        <v>0.11949345629055706</v>
      </c>
      <c r="F42" s="52">
        <f t="shared" si="13"/>
        <v>0.21580008841340242</v>
      </c>
      <c r="H42" s="19">
        <v>4441.9179999999997</v>
      </c>
      <c r="I42" s="140">
        <v>5252.5229999999983</v>
      </c>
      <c r="J42" s="247">
        <f t="shared" si="14"/>
        <v>7.5667344812132692E-2</v>
      </c>
      <c r="K42" s="215">
        <f t="shared" si="15"/>
        <v>9.4473392775857673E-2</v>
      </c>
      <c r="L42" s="52">
        <f t="shared" si="16"/>
        <v>0.18248986136169076</v>
      </c>
      <c r="N42" s="40">
        <f t="shared" si="9"/>
        <v>2.348834233331007</v>
      </c>
      <c r="O42" s="143">
        <f t="shared" si="10"/>
        <v>2.2844813825912187</v>
      </c>
      <c r="P42" s="52">
        <f t="shared" si="17"/>
        <v>-2.7397783047689216E-2</v>
      </c>
    </row>
    <row r="43" spans="1:17" ht="20.100000000000001" customHeight="1" x14ac:dyDescent="0.25">
      <c r="A43" s="38" t="s">
        <v>172</v>
      </c>
      <c r="B43" s="19">
        <v>19756.209999999992</v>
      </c>
      <c r="C43" s="140">
        <v>12433.129999999997</v>
      </c>
      <c r="D43" s="247">
        <f t="shared" si="11"/>
        <v>9.5157202063130275E-2</v>
      </c>
      <c r="E43" s="215">
        <f t="shared" si="12"/>
        <v>6.4616623132020642E-2</v>
      </c>
      <c r="F43" s="52">
        <f t="shared" si="13"/>
        <v>-0.37067231012425955</v>
      </c>
      <c r="H43" s="19">
        <v>6720.9599999999991</v>
      </c>
      <c r="I43" s="140">
        <v>4542.84</v>
      </c>
      <c r="J43" s="247">
        <f t="shared" si="14"/>
        <v>0.11449045159963586</v>
      </c>
      <c r="K43" s="215">
        <f t="shared" si="15"/>
        <v>8.1708829763882496E-2</v>
      </c>
      <c r="L43" s="52">
        <f t="shared" si="16"/>
        <v>-0.32407870304242242</v>
      </c>
      <c r="N43" s="40">
        <f t="shared" si="9"/>
        <v>3.4019480457030986</v>
      </c>
      <c r="O43" s="143">
        <f t="shared" si="10"/>
        <v>3.6538184672725222</v>
      </c>
      <c r="P43" s="52">
        <f t="shared" si="17"/>
        <v>7.4037115848242838E-2</v>
      </c>
    </row>
    <row r="44" spans="1:17" ht="20.100000000000001" customHeight="1" x14ac:dyDescent="0.25">
      <c r="A44" s="38" t="s">
        <v>173</v>
      </c>
      <c r="B44" s="19">
        <v>16643.72</v>
      </c>
      <c r="C44" s="140">
        <v>15029.44</v>
      </c>
      <c r="D44" s="247">
        <f t="shared" si="11"/>
        <v>8.0165670800328784E-2</v>
      </c>
      <c r="E44" s="215">
        <f t="shared" si="12"/>
        <v>7.8109990031899987E-2</v>
      </c>
      <c r="F44" s="52">
        <f t="shared" si="13"/>
        <v>-9.6990336295010998E-2</v>
      </c>
      <c r="H44" s="19">
        <v>3982.4030000000002</v>
      </c>
      <c r="I44" s="140">
        <v>3629.5070000000001</v>
      </c>
      <c r="J44" s="247">
        <f t="shared" si="14"/>
        <v>6.7839582131383719E-2</v>
      </c>
      <c r="K44" s="215">
        <f t="shared" si="15"/>
        <v>6.5281359147542045E-2</v>
      </c>
      <c r="L44" s="52">
        <f t="shared" si="16"/>
        <v>-8.861383441103278E-2</v>
      </c>
      <c r="N44" s="40">
        <f t="shared" si="9"/>
        <v>2.3927361190887613</v>
      </c>
      <c r="O44" s="143">
        <f t="shared" si="10"/>
        <v>2.4149316275257098</v>
      </c>
      <c r="P44" s="52">
        <f t="shared" si="17"/>
        <v>9.2762040326458337E-3</v>
      </c>
    </row>
    <row r="45" spans="1:17" ht="20.100000000000001" customHeight="1" x14ac:dyDescent="0.25">
      <c r="A45" s="38" t="s">
        <v>174</v>
      </c>
      <c r="B45" s="19">
        <v>12720.440000000006</v>
      </c>
      <c r="C45" s="140">
        <v>10064.620000000001</v>
      </c>
      <c r="D45" s="247">
        <f t="shared" si="11"/>
        <v>6.1268911365688357E-2</v>
      </c>
      <c r="E45" s="215">
        <f t="shared" si="12"/>
        <v>5.2307162999743251E-2</v>
      </c>
      <c r="F45" s="52">
        <f t="shared" si="13"/>
        <v>-0.20878365842691007</v>
      </c>
      <c r="H45" s="19">
        <v>2989.3050000000012</v>
      </c>
      <c r="I45" s="140">
        <v>2654.5210000000002</v>
      </c>
      <c r="J45" s="247">
        <f t="shared" si="14"/>
        <v>5.0922320534425088E-2</v>
      </c>
      <c r="K45" s="215">
        <f t="shared" si="15"/>
        <v>4.7744979901042331E-2</v>
      </c>
      <c r="L45" s="52">
        <f t="shared" si="16"/>
        <v>-0.1119939250093252</v>
      </c>
      <c r="N45" s="40">
        <f t="shared" si="9"/>
        <v>2.3500012578181257</v>
      </c>
      <c r="O45" s="143">
        <f t="shared" si="10"/>
        <v>2.6374776196220022</v>
      </c>
      <c r="P45" s="52">
        <f t="shared" si="17"/>
        <v>0.12233030124876862</v>
      </c>
    </row>
    <row r="46" spans="1:17" ht="20.100000000000001" customHeight="1" x14ac:dyDescent="0.25">
      <c r="A46" s="38" t="s">
        <v>175</v>
      </c>
      <c r="B46" s="19">
        <v>3668.6599999999994</v>
      </c>
      <c r="C46" s="140">
        <v>6036.5800000000008</v>
      </c>
      <c r="D46" s="247">
        <f t="shared" si="11"/>
        <v>1.7670363947382802E-2</v>
      </c>
      <c r="E46" s="215">
        <f t="shared" si="12"/>
        <v>3.1372905685558936E-2</v>
      </c>
      <c r="F46" s="52">
        <f t="shared" si="13"/>
        <v>0.64544547600486335</v>
      </c>
      <c r="H46" s="19">
        <v>2039.3999999999996</v>
      </c>
      <c r="I46" s="140">
        <v>2460.3190000000004</v>
      </c>
      <c r="J46" s="247">
        <f t="shared" si="14"/>
        <v>3.4740844610338009E-2</v>
      </c>
      <c r="K46" s="215">
        <f t="shared" si="15"/>
        <v>4.4252006748167594E-2</v>
      </c>
      <c r="L46" s="52">
        <f t="shared" si="16"/>
        <v>0.20639354712170288</v>
      </c>
      <c r="N46" s="40">
        <f t="shared" si="9"/>
        <v>5.5589779374485504</v>
      </c>
      <c r="O46" s="143">
        <f t="shared" si="10"/>
        <v>4.0756835824258104</v>
      </c>
      <c r="P46" s="52">
        <f t="shared" si="17"/>
        <v>-0.26682860981159778</v>
      </c>
    </row>
    <row r="47" spans="1:17" ht="20.100000000000001" customHeight="1" x14ac:dyDescent="0.25">
      <c r="A47" s="38" t="s">
        <v>176</v>
      </c>
      <c r="B47" s="19">
        <v>7497.66</v>
      </c>
      <c r="C47" s="140">
        <v>8177.8399999999983</v>
      </c>
      <c r="D47" s="247">
        <f t="shared" si="11"/>
        <v>3.6113017001775626E-2</v>
      </c>
      <c r="E47" s="215">
        <f t="shared" si="12"/>
        <v>4.2501317473071037E-2</v>
      </c>
      <c r="F47" s="52">
        <f t="shared" si="13"/>
        <v>9.0718970985613975E-2</v>
      </c>
      <c r="H47" s="19">
        <v>2072.7149999999992</v>
      </c>
      <c r="I47" s="140">
        <v>2052.502</v>
      </c>
      <c r="J47" s="247">
        <f t="shared" si="14"/>
        <v>3.5308360172853159E-2</v>
      </c>
      <c r="K47" s="215">
        <f t="shared" si="15"/>
        <v>3.6916892628406098E-2</v>
      </c>
      <c r="L47" s="52">
        <f t="shared" si="16"/>
        <v>-9.7519437066838858E-3</v>
      </c>
      <c r="N47" s="40">
        <f t="shared" si="9"/>
        <v>2.7644825185457855</v>
      </c>
      <c r="O47" s="143">
        <f t="shared" si="10"/>
        <v>2.5098338925682091</v>
      </c>
      <c r="P47" s="52">
        <f t="shared" si="17"/>
        <v>-9.2114391850642088E-2</v>
      </c>
    </row>
    <row r="48" spans="1:17" ht="20.100000000000001" customHeight="1" x14ac:dyDescent="0.25">
      <c r="A48" s="38" t="s">
        <v>178</v>
      </c>
      <c r="B48" s="19">
        <v>8599.9100000000017</v>
      </c>
      <c r="C48" s="140">
        <v>7120.1200000000008</v>
      </c>
      <c r="D48" s="247">
        <f t="shared" si="11"/>
        <v>4.1422083162445389E-2</v>
      </c>
      <c r="E48" s="215">
        <f t="shared" si="12"/>
        <v>3.7004206558989006E-2</v>
      </c>
      <c r="F48" s="52">
        <f t="shared" si="13"/>
        <v>-0.17207040538796342</v>
      </c>
      <c r="H48" s="19">
        <v>1943.6839999999995</v>
      </c>
      <c r="I48" s="140">
        <v>1781.6990000000003</v>
      </c>
      <c r="J48" s="247">
        <f t="shared" si="14"/>
        <v>3.3110338244385709E-2</v>
      </c>
      <c r="K48" s="215">
        <f t="shared" si="15"/>
        <v>3.2046151808445757E-2</v>
      </c>
      <c r="L48" s="52">
        <f t="shared" si="16"/>
        <v>-8.3339164185124368E-2</v>
      </c>
      <c r="N48" s="40">
        <f t="shared" si="9"/>
        <v>2.260121326851094</v>
      </c>
      <c r="O48" s="143">
        <f t="shared" si="10"/>
        <v>2.502344061616939</v>
      </c>
      <c r="P48" s="52">
        <f t="shared" si="17"/>
        <v>0.10717244773019374</v>
      </c>
    </row>
    <row r="49" spans="1:16" ht="20.100000000000001" customHeight="1" x14ac:dyDescent="0.25">
      <c r="A49" s="38" t="s">
        <v>185</v>
      </c>
      <c r="B49" s="19">
        <v>1709.4200000000003</v>
      </c>
      <c r="C49" s="140">
        <v>2350.3799999999997</v>
      </c>
      <c r="D49" s="247">
        <f t="shared" si="11"/>
        <v>8.2335440021520448E-3</v>
      </c>
      <c r="E49" s="215">
        <f t="shared" si="12"/>
        <v>1.2215236121317696E-2</v>
      </c>
      <c r="F49" s="52">
        <f t="shared" si="13"/>
        <v>0.37495758795380846</v>
      </c>
      <c r="H49" s="19">
        <v>533.81499999999994</v>
      </c>
      <c r="I49" s="140">
        <v>764.55600000000004</v>
      </c>
      <c r="J49" s="247">
        <f t="shared" si="14"/>
        <v>9.0934509981698466E-3</v>
      </c>
      <c r="K49" s="215">
        <f t="shared" si="15"/>
        <v>1.3751524607724452E-2</v>
      </c>
      <c r="L49" s="52">
        <f t="shared" si="16"/>
        <v>0.43224900012176526</v>
      </c>
      <c r="N49" s="40">
        <f t="shared" si="9"/>
        <v>3.122784336207602</v>
      </c>
      <c r="O49" s="143">
        <f t="shared" si="10"/>
        <v>3.2529037857708119</v>
      </c>
      <c r="P49" s="52">
        <f t="shared" si="17"/>
        <v>4.166776682415111E-2</v>
      </c>
    </row>
    <row r="50" spans="1:16" ht="20.100000000000001" customHeight="1" x14ac:dyDescent="0.25">
      <c r="A50" s="38" t="s">
        <v>186</v>
      </c>
      <c r="B50" s="19">
        <v>4219.4900000000007</v>
      </c>
      <c r="C50" s="140">
        <v>1915.36</v>
      </c>
      <c r="D50" s="247">
        <f t="shared" si="11"/>
        <v>2.0323476139065023E-2</v>
      </c>
      <c r="E50" s="215">
        <f t="shared" si="12"/>
        <v>9.954379571527611E-3</v>
      </c>
      <c r="F50" s="52">
        <f t="shared" si="13"/>
        <v>-0.54606836371220235</v>
      </c>
      <c r="H50" s="19">
        <v>1515.8940000000005</v>
      </c>
      <c r="I50" s="140">
        <v>705.64499999999987</v>
      </c>
      <c r="J50" s="247">
        <f t="shared" si="14"/>
        <v>2.5823005736855816E-2</v>
      </c>
      <c r="K50" s="215">
        <f t="shared" si="15"/>
        <v>1.2691934379977031E-2</v>
      </c>
      <c r="L50" s="52">
        <f t="shared" si="16"/>
        <v>-0.53450241243780916</v>
      </c>
      <c r="N50" s="40">
        <f t="shared" si="9"/>
        <v>3.5926000535609761</v>
      </c>
      <c r="O50" s="143">
        <f t="shared" si="10"/>
        <v>3.6841377077938349</v>
      </c>
      <c r="P50" s="52">
        <f t="shared" si="17"/>
        <v>2.5479500325154999E-2</v>
      </c>
    </row>
    <row r="51" spans="1:16" ht="20.100000000000001" customHeight="1" x14ac:dyDescent="0.25">
      <c r="A51" s="38" t="s">
        <v>187</v>
      </c>
      <c r="B51" s="19">
        <v>2612.9699999999998</v>
      </c>
      <c r="C51" s="140">
        <v>2649.0800000000004</v>
      </c>
      <c r="D51" s="247">
        <f t="shared" si="11"/>
        <v>1.2585557365248577E-2</v>
      </c>
      <c r="E51" s="215">
        <f t="shared" si="12"/>
        <v>1.3767619578221519E-2</v>
      </c>
      <c r="F51" s="52">
        <f t="shared" si="13"/>
        <v>1.3819523377612672E-2</v>
      </c>
      <c r="H51" s="19">
        <v>787.70299999999997</v>
      </c>
      <c r="I51" s="140">
        <v>670.83199999999999</v>
      </c>
      <c r="J51" s="247">
        <f t="shared" si="14"/>
        <v>1.3418391449493521E-2</v>
      </c>
      <c r="K51" s="215">
        <f t="shared" si="15"/>
        <v>1.2065777726744685E-2</v>
      </c>
      <c r="L51" s="52">
        <f t="shared" si="16"/>
        <v>-0.14836937272042888</v>
      </c>
      <c r="N51" s="40">
        <f t="shared" si="9"/>
        <v>3.0145887629785268</v>
      </c>
      <c r="O51" s="143">
        <f t="shared" si="10"/>
        <v>2.5323206547178638</v>
      </c>
      <c r="P51" s="52">
        <f t="shared" si="17"/>
        <v>-0.15997807534589362</v>
      </c>
    </row>
    <row r="52" spans="1:16" ht="20.100000000000001" customHeight="1" x14ac:dyDescent="0.25">
      <c r="A52" s="38" t="s">
        <v>188</v>
      </c>
      <c r="B52" s="19">
        <v>607.63000000000022</v>
      </c>
      <c r="C52" s="140">
        <v>1097.1699999999998</v>
      </c>
      <c r="D52" s="247">
        <f t="shared" si="11"/>
        <v>2.9266934644661042E-3</v>
      </c>
      <c r="E52" s="215">
        <f t="shared" si="12"/>
        <v>5.7021377884538408E-3</v>
      </c>
      <c r="F52" s="52">
        <f t="shared" si="13"/>
        <v>0.80565475700673017</v>
      </c>
      <c r="H52" s="19">
        <v>209.047</v>
      </c>
      <c r="I52" s="140">
        <v>420.96199999999988</v>
      </c>
      <c r="J52" s="247">
        <f t="shared" si="14"/>
        <v>3.5610813686659465E-3</v>
      </c>
      <c r="K52" s="215">
        <f t="shared" si="15"/>
        <v>7.5715438789531429E-3</v>
      </c>
      <c r="L52" s="52">
        <f t="shared" si="16"/>
        <v>1.0137194028137206</v>
      </c>
      <c r="N52" s="40">
        <f t="shared" ref="N52" si="18">(H52/B52)*10</f>
        <v>3.4403666705067213</v>
      </c>
      <c r="O52" s="143">
        <f t="shared" ref="O52" si="19">(I52/C52)*10</f>
        <v>3.8367983083751827</v>
      </c>
      <c r="P52" s="52">
        <f t="shared" ref="P52" si="20">(O52-N52)/N52</f>
        <v>0.11522947285443622</v>
      </c>
    </row>
    <row r="53" spans="1:16" ht="20.100000000000001" customHeight="1" x14ac:dyDescent="0.25">
      <c r="A53" s="38" t="s">
        <v>189</v>
      </c>
      <c r="B53" s="19">
        <v>569.45999999999992</v>
      </c>
      <c r="C53" s="140">
        <v>398.57</v>
      </c>
      <c r="D53" s="247">
        <f t="shared" si="11"/>
        <v>2.7428449225266479E-3</v>
      </c>
      <c r="E53" s="215">
        <f t="shared" si="12"/>
        <v>2.0714210727089217E-3</v>
      </c>
      <c r="F53" s="52">
        <f t="shared" si="13"/>
        <v>-0.30009131457872362</v>
      </c>
      <c r="H53" s="19">
        <v>297.26600000000002</v>
      </c>
      <c r="I53" s="140">
        <v>234.03500000000003</v>
      </c>
      <c r="J53" s="247">
        <f t="shared" si="14"/>
        <v>5.0638775688617932E-3</v>
      </c>
      <c r="K53" s="215">
        <f t="shared" si="15"/>
        <v>4.2094209731776255E-3</v>
      </c>
      <c r="L53" s="52">
        <f t="shared" si="16"/>
        <v>-0.21270848331124309</v>
      </c>
      <c r="N53" s="40">
        <f t="shared" si="9"/>
        <v>5.2201383767077587</v>
      </c>
      <c r="O53" s="143">
        <f t="shared" si="10"/>
        <v>5.8718669242542099</v>
      </c>
      <c r="P53" s="52">
        <f t="shared" si="17"/>
        <v>0.12484890256060298</v>
      </c>
    </row>
    <row r="54" spans="1:16" ht="20.100000000000001" customHeight="1" x14ac:dyDescent="0.25">
      <c r="A54" s="38" t="s">
        <v>190</v>
      </c>
      <c r="B54" s="19">
        <v>802.64999999999975</v>
      </c>
      <c r="C54" s="140">
        <v>658.12000000000012</v>
      </c>
      <c r="D54" s="247">
        <f t="shared" si="11"/>
        <v>3.8660212781688151E-3</v>
      </c>
      <c r="E54" s="215">
        <f t="shared" si="12"/>
        <v>3.4203367949700073E-3</v>
      </c>
      <c r="F54" s="52">
        <f t="shared" si="13"/>
        <v>-0.18006603127141305</v>
      </c>
      <c r="H54" s="19">
        <v>256.66399999999999</v>
      </c>
      <c r="I54" s="140">
        <v>222.25900000000001</v>
      </c>
      <c r="J54" s="247">
        <f t="shared" si="14"/>
        <v>4.3722291561575938E-3</v>
      </c>
      <c r="K54" s="215">
        <f t="shared" si="15"/>
        <v>3.9976144426153602E-3</v>
      </c>
      <c r="L54" s="52">
        <f t="shared" si="16"/>
        <v>-0.13404684723997123</v>
      </c>
      <c r="N54" s="40">
        <f t="shared" ref="N54" si="21">(H54/B54)*10</f>
        <v>3.1977075935962134</v>
      </c>
      <c r="O54" s="143">
        <f t="shared" ref="O54" si="22">(I54/C54)*10</f>
        <v>3.377180453412751</v>
      </c>
      <c r="P54" s="52">
        <f t="shared" ref="P54" si="23">(O54-N54)/N54</f>
        <v>5.612547569263468E-2</v>
      </c>
    </row>
    <row r="55" spans="1:16" ht="20.100000000000001" customHeight="1" x14ac:dyDescent="0.25">
      <c r="A55" s="38" t="s">
        <v>191</v>
      </c>
      <c r="B55" s="19">
        <v>585.87</v>
      </c>
      <c r="C55" s="140">
        <v>428.59000000000003</v>
      </c>
      <c r="D55" s="247">
        <f t="shared" si="11"/>
        <v>2.8218848641883318E-3</v>
      </c>
      <c r="E55" s="215">
        <f t="shared" si="12"/>
        <v>2.2274389882638353E-3</v>
      </c>
      <c r="F55" s="52">
        <f t="shared" si="13"/>
        <v>-0.2684554594022564</v>
      </c>
      <c r="H55" s="19">
        <v>208.35499999999996</v>
      </c>
      <c r="I55" s="140">
        <v>201.81499999999997</v>
      </c>
      <c r="J55" s="247">
        <f t="shared" si="14"/>
        <v>3.5492932621295362E-3</v>
      </c>
      <c r="K55" s="215">
        <f t="shared" si="15"/>
        <v>3.6299027654062093E-3</v>
      </c>
      <c r="L55" s="52">
        <f t="shared" si="16"/>
        <v>-3.1388735571500528E-2</v>
      </c>
      <c r="N55" s="40">
        <f t="shared" ref="N55" si="24">(H55/B55)*10</f>
        <v>3.5563350231279971</v>
      </c>
      <c r="O55" s="143">
        <f t="shared" ref="O55" si="25">(I55/C55)*10</f>
        <v>4.7088126181198806</v>
      </c>
      <c r="P55" s="52">
        <f t="shared" ref="P55" si="26">(O55-N55)/N55</f>
        <v>0.324063280736193</v>
      </c>
    </row>
    <row r="56" spans="1:16" ht="20.100000000000001" customHeight="1" x14ac:dyDescent="0.25">
      <c r="A56" s="38" t="s">
        <v>192</v>
      </c>
      <c r="B56" s="19">
        <v>3310.0200000000013</v>
      </c>
      <c r="C56" s="140">
        <v>593.27</v>
      </c>
      <c r="D56" s="247">
        <f t="shared" si="11"/>
        <v>1.5942948671481157E-2</v>
      </c>
      <c r="E56" s="215">
        <f t="shared" si="12"/>
        <v>3.0833027568708681E-3</v>
      </c>
      <c r="F56" s="52">
        <f t="shared" si="13"/>
        <v>-0.82076543344148989</v>
      </c>
      <c r="H56" s="19">
        <v>497.94199999999989</v>
      </c>
      <c r="I56" s="140">
        <v>182.161</v>
      </c>
      <c r="J56" s="247">
        <f t="shared" si="14"/>
        <v>8.4823603250764584E-3</v>
      </c>
      <c r="K56" s="215">
        <f t="shared" si="15"/>
        <v>3.2764002559232991E-3</v>
      </c>
      <c r="L56" s="52">
        <f t="shared" si="16"/>
        <v>-0.63417225299332047</v>
      </c>
      <c r="N56" s="40">
        <f t="shared" ref="N56" si="27">(H56/B56)*10</f>
        <v>1.5043474057558557</v>
      </c>
      <c r="O56" s="143">
        <f t="shared" ref="O56" si="28">(I56/C56)*10</f>
        <v>3.0704569588888702</v>
      </c>
      <c r="P56" s="52">
        <f t="shared" ref="P56" si="29">(O56-N56)/N56</f>
        <v>1.0410557741787885</v>
      </c>
    </row>
    <row r="57" spans="1:16" ht="20.100000000000001" customHeight="1" x14ac:dyDescent="0.25">
      <c r="A57" s="38" t="s">
        <v>193</v>
      </c>
      <c r="B57" s="19">
        <v>1057.25</v>
      </c>
      <c r="C57" s="140">
        <v>257.13</v>
      </c>
      <c r="D57" s="247">
        <f t="shared" si="11"/>
        <v>5.0923204339923768E-3</v>
      </c>
      <c r="E57" s="215">
        <f t="shared" si="12"/>
        <v>1.3363386617799759E-3</v>
      </c>
      <c r="F57" s="52">
        <f t="shared" si="13"/>
        <v>-0.75679356821943722</v>
      </c>
      <c r="H57" s="19">
        <v>301.04500000000002</v>
      </c>
      <c r="I57" s="140">
        <v>127.03600000000002</v>
      </c>
      <c r="J57" s="247">
        <f t="shared" si="14"/>
        <v>5.1282522142390942E-3</v>
      </c>
      <c r="K57" s="215">
        <f t="shared" si="15"/>
        <v>2.2849061155322615E-3</v>
      </c>
      <c r="L57" s="52">
        <f t="shared" ref="L57:L58" si="30">(I57-H57)/H57</f>
        <v>-0.57801657559501074</v>
      </c>
      <c r="N57" s="40">
        <f t="shared" ref="N57:N58" si="31">(H57/B57)*10</f>
        <v>2.8474343816505088</v>
      </c>
      <c r="O57" s="143">
        <f t="shared" ref="O57:O58" si="32">(I57/C57)*10</f>
        <v>4.9405359156846735</v>
      </c>
      <c r="P57" s="52">
        <f t="shared" ref="P57:P58" si="33">(O57-N57)/N57</f>
        <v>0.73508332536917087</v>
      </c>
    </row>
    <row r="58" spans="1:16" ht="20.100000000000001" customHeight="1" x14ac:dyDescent="0.25">
      <c r="A58" s="38" t="s">
        <v>194</v>
      </c>
      <c r="B58" s="19">
        <v>164.90999999999997</v>
      </c>
      <c r="C58" s="140">
        <v>124.35000000000001</v>
      </c>
      <c r="D58" s="247">
        <f t="shared" si="11"/>
        <v>7.9430083969702779E-4</v>
      </c>
      <c r="E58" s="215">
        <f t="shared" si="12"/>
        <v>6.4626341769665157E-4</v>
      </c>
      <c r="F58" s="52">
        <f t="shared" si="13"/>
        <v>-0.24595233763871183</v>
      </c>
      <c r="H58" s="19">
        <v>81.970999999999975</v>
      </c>
      <c r="I58" s="140">
        <v>73.762999999999991</v>
      </c>
      <c r="J58" s="247">
        <f t="shared" si="14"/>
        <v>1.3963625446474534E-3</v>
      </c>
      <c r="K58" s="215">
        <f t="shared" si="15"/>
        <v>1.3267225810007098E-3</v>
      </c>
      <c r="L58" s="52">
        <f t="shared" si="30"/>
        <v>-0.10013297385660766</v>
      </c>
      <c r="N58" s="40">
        <f t="shared" si="31"/>
        <v>4.9706506579346303</v>
      </c>
      <c r="O58" s="143">
        <f t="shared" si="32"/>
        <v>5.9318858061921986</v>
      </c>
      <c r="P58" s="52">
        <f t="shared" si="33"/>
        <v>0.19338215746929477</v>
      </c>
    </row>
    <row r="59" spans="1:16" ht="20.100000000000001" customHeight="1" x14ac:dyDescent="0.25">
      <c r="A59" s="38" t="s">
        <v>195</v>
      </c>
      <c r="B59" s="19">
        <v>166.4</v>
      </c>
      <c r="C59" s="140">
        <v>286.94000000000005</v>
      </c>
      <c r="D59" s="247">
        <f t="shared" si="11"/>
        <v>8.0147753153590111E-4</v>
      </c>
      <c r="E59" s="215">
        <f t="shared" si="12"/>
        <v>1.4912651795245455E-3</v>
      </c>
      <c r="F59" s="52">
        <f t="shared" si="13"/>
        <v>0.72439903846153875</v>
      </c>
      <c r="H59" s="19">
        <v>65.018000000000001</v>
      </c>
      <c r="I59" s="140">
        <v>68.742000000000004</v>
      </c>
      <c r="J59" s="247">
        <f t="shared" si="14"/>
        <v>1.1075709693414519E-3</v>
      </c>
      <c r="K59" s="215">
        <f t="shared" si="15"/>
        <v>1.236413427641918E-3</v>
      </c>
      <c r="L59" s="52">
        <f t="shared" si="16"/>
        <v>5.7276446522501516E-2</v>
      </c>
      <c r="N59" s="40">
        <f t="shared" si="9"/>
        <v>3.9073317307692306</v>
      </c>
      <c r="O59" s="143">
        <f t="shared" si="10"/>
        <v>2.3956924792639573</v>
      </c>
      <c r="P59" s="52">
        <f t="shared" si="17"/>
        <v>-0.3868725144582692</v>
      </c>
    </row>
    <row r="60" spans="1:16" ht="20.100000000000001" customHeight="1" x14ac:dyDescent="0.25">
      <c r="A60" s="38" t="s">
        <v>196</v>
      </c>
      <c r="B60" s="19">
        <v>36.919999999999987</v>
      </c>
      <c r="C60" s="140">
        <v>79.710000000000008</v>
      </c>
      <c r="D60" s="247">
        <f t="shared" si="11"/>
        <v>1.7782782730952799E-4</v>
      </c>
      <c r="E60" s="215">
        <f t="shared" si="12"/>
        <v>4.1426342601206352E-4</v>
      </c>
      <c r="F60" s="52">
        <f t="shared" si="13"/>
        <v>1.1589924160346705</v>
      </c>
      <c r="H60" s="19">
        <v>20.941000000000003</v>
      </c>
      <c r="I60" s="140">
        <v>42.414000000000009</v>
      </c>
      <c r="J60" s="247">
        <f t="shared" si="14"/>
        <v>3.5672650141467516E-4</v>
      </c>
      <c r="K60" s="215">
        <f t="shared" si="15"/>
        <v>7.6287043030468015E-4</v>
      </c>
      <c r="L60" s="52">
        <f t="shared" si="16"/>
        <v>1.0254047084666444</v>
      </c>
      <c r="N60" s="40">
        <f t="shared" si="9"/>
        <v>5.6719934994582912</v>
      </c>
      <c r="O60" s="143">
        <f t="shared" si="10"/>
        <v>5.3210387655250289</v>
      </c>
      <c r="P60" s="52">
        <f t="shared" si="17"/>
        <v>-6.1875024004660904E-2</v>
      </c>
    </row>
    <row r="61" spans="1:16" ht="20.100000000000001" customHeight="1" thickBot="1" x14ac:dyDescent="0.3">
      <c r="A61" s="8" t="s">
        <v>17</v>
      </c>
      <c r="B61" s="196">
        <f>B62-SUM(B39:B60)</f>
        <v>417.52000000001863</v>
      </c>
      <c r="C61" s="142">
        <f>C62-SUM(C39:C60)</f>
        <v>166.48000000006869</v>
      </c>
      <c r="D61" s="247">
        <f t="shared" si="11"/>
        <v>2.0110150178298336E-3</v>
      </c>
      <c r="E61" s="215">
        <f t="shared" si="12"/>
        <v>8.6521860698176873E-4</v>
      </c>
      <c r="F61" s="52">
        <f t="shared" si="13"/>
        <v>-0.60126461007841236</v>
      </c>
      <c r="H61" s="19">
        <f>H62-SUM(H39:H60)</f>
        <v>200.06499999999505</v>
      </c>
      <c r="I61" s="140">
        <f>I62-SUM(I39:I60)</f>
        <v>101.17399999999179</v>
      </c>
      <c r="J61" s="247">
        <f t="shared" si="14"/>
        <v>3.40807447139703E-3</v>
      </c>
      <c r="K61" s="215">
        <f t="shared" si="15"/>
        <v>1.8197447285245303E-3</v>
      </c>
      <c r="L61" s="52">
        <f t="shared" si="16"/>
        <v>-0.49429435433486968</v>
      </c>
      <c r="N61" s="40">
        <f t="shared" si="9"/>
        <v>4.7917465031611925</v>
      </c>
      <c r="O61" s="143">
        <f t="shared" si="10"/>
        <v>6.0772465160950295</v>
      </c>
      <c r="P61" s="52">
        <f t="shared" si="17"/>
        <v>0.26827379371712839</v>
      </c>
    </row>
    <row r="62" spans="1:16" s="1" customFormat="1" ht="26.25" customHeight="1" thickBot="1" x14ac:dyDescent="0.3">
      <c r="A62" s="12" t="s">
        <v>18</v>
      </c>
      <c r="B62" s="17">
        <v>207616.55000000002</v>
      </c>
      <c r="C62" s="145">
        <v>192413.80000000005</v>
      </c>
      <c r="D62" s="253">
        <f>SUM(D39:D61)</f>
        <v>0.99999999999999989</v>
      </c>
      <c r="E62" s="254">
        <f>SUM(E39:E61)</f>
        <v>1.0000000000000002</v>
      </c>
      <c r="F62" s="57">
        <f t="shared" si="13"/>
        <v>-7.3225135472099745E-2</v>
      </c>
      <c r="H62" s="17">
        <v>58703.235999999983</v>
      </c>
      <c r="I62" s="145">
        <v>55597.907999999989</v>
      </c>
      <c r="J62" s="253">
        <f t="shared" si="14"/>
        <v>1</v>
      </c>
      <c r="K62" s="254">
        <f t="shared" si="15"/>
        <v>1</v>
      </c>
      <c r="L62" s="57">
        <f t="shared" si="16"/>
        <v>-5.2898753315745575E-2</v>
      </c>
      <c r="N62" s="37">
        <f t="shared" si="9"/>
        <v>2.8274834544741245</v>
      </c>
      <c r="O62" s="150">
        <f t="shared" si="10"/>
        <v>2.8894969071864898</v>
      </c>
      <c r="P62" s="57">
        <f t="shared" si="17"/>
        <v>2.1932383941712208E-2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B37</f>
        <v>jan-fev</v>
      </c>
      <c r="C66" s="347"/>
      <c r="D66" s="345" t="str">
        <f>B66</f>
        <v>jan-fev</v>
      </c>
      <c r="E66" s="347"/>
      <c r="F66" s="131" t="str">
        <f>F37</f>
        <v>2023 / 2022</v>
      </c>
      <c r="H66" s="348" t="str">
        <f>B66</f>
        <v>jan-fev</v>
      </c>
      <c r="I66" s="347"/>
      <c r="J66" s="345" t="str">
        <f>B66</f>
        <v>jan-fev</v>
      </c>
      <c r="K66" s="346"/>
      <c r="L66" s="131" t="str">
        <f>F66</f>
        <v>2023 / 2022</v>
      </c>
      <c r="N66" s="348" t="str">
        <f>B66</f>
        <v>jan-fev</v>
      </c>
      <c r="O66" s="346"/>
      <c r="P66" s="131" t="str">
        <f>L66</f>
        <v>2023 / 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1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"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162</v>
      </c>
      <c r="B68" s="39">
        <v>34838.89</v>
      </c>
      <c r="C68" s="147">
        <v>32373.189999999995</v>
      </c>
      <c r="D68" s="247">
        <f>B68/$B$96</f>
        <v>0.13005291649970907</v>
      </c>
      <c r="E68" s="246">
        <f>C68/$C$96</f>
        <v>0.12288584669153442</v>
      </c>
      <c r="F68" s="61">
        <f>(C68-B68)/B68</f>
        <v>-7.0774355899398761E-2</v>
      </c>
      <c r="H68" s="19">
        <v>15022.627</v>
      </c>
      <c r="I68" s="147">
        <v>14635.344000000006</v>
      </c>
      <c r="J68" s="245">
        <f>H68/$H$96</f>
        <v>0.20457574712344562</v>
      </c>
      <c r="K68" s="246">
        <f>I68/$I$96</f>
        <v>0.20128829457615002</v>
      </c>
      <c r="L68" s="58">
        <f>(I68-H68)/H68</f>
        <v>-2.5779978428539428E-2</v>
      </c>
      <c r="N68" s="41">
        <f t="shared" ref="N68:N96" si="34">(H68/B68)*10</f>
        <v>4.3120280238549507</v>
      </c>
      <c r="O68" s="149">
        <f t="shared" ref="O68:O96" si="35">(I68/C68)*10</f>
        <v>4.5208223224217345</v>
      </c>
      <c r="P68" s="61">
        <f>(O68-N68)/N68</f>
        <v>4.8421368648741268E-2</v>
      </c>
    </row>
    <row r="69" spans="1:16" ht="20.100000000000001" customHeight="1" x14ac:dyDescent="0.25">
      <c r="A69" s="38" t="s">
        <v>164</v>
      </c>
      <c r="B69" s="19">
        <v>32908.720000000001</v>
      </c>
      <c r="C69" s="140">
        <v>29470.070000000011</v>
      </c>
      <c r="D69" s="247">
        <f t="shared" ref="D69:D95" si="36">B69/$B$96</f>
        <v>0.1228476284483319</v>
      </c>
      <c r="E69" s="215">
        <f t="shared" ref="E69:E95" si="37">C69/$C$96</f>
        <v>0.11186585270122561</v>
      </c>
      <c r="F69" s="52">
        <f t="shared" ref="F69:F96" si="38">(C69-B69)/B69</f>
        <v>-0.10449054232434414</v>
      </c>
      <c r="H69" s="19">
        <v>9029.8680000000004</v>
      </c>
      <c r="I69" s="140">
        <v>9422.7479999999996</v>
      </c>
      <c r="J69" s="214">
        <f t="shared" ref="J69:J96" si="39">H69/$H$96</f>
        <v>0.12296730741741066</v>
      </c>
      <c r="K69" s="215">
        <f t="shared" ref="K69:K96" si="40">I69/$I$96</f>
        <v>0.12959646695976723</v>
      </c>
      <c r="L69" s="59">
        <f t="shared" ref="L69:L96" si="41">(I69-H69)/H69</f>
        <v>4.3508941658947746E-2</v>
      </c>
      <c r="N69" s="40">
        <f t="shared" si="34"/>
        <v>2.7439134673120074</v>
      </c>
      <c r="O69" s="143">
        <f t="shared" si="35"/>
        <v>3.1973958663823998</v>
      </c>
      <c r="P69" s="52">
        <f t="shared" ref="P69:P96" si="42">(O69-N69)/N69</f>
        <v>0.16526847674778641</v>
      </c>
    </row>
    <row r="70" spans="1:16" ht="20.100000000000001" customHeight="1" x14ac:dyDescent="0.25">
      <c r="A70" s="38" t="s">
        <v>165</v>
      </c>
      <c r="B70" s="19">
        <v>54751.969999999979</v>
      </c>
      <c r="C70" s="140">
        <v>72532.05</v>
      </c>
      <c r="D70" s="247">
        <f t="shared" si="36"/>
        <v>0.2043880669735624</v>
      </c>
      <c r="E70" s="215">
        <f t="shared" si="37"/>
        <v>0.27532542750722777</v>
      </c>
      <c r="F70" s="52">
        <f t="shared" si="38"/>
        <v>0.32473863497514394</v>
      </c>
      <c r="H70" s="19">
        <v>6714.1369999999988</v>
      </c>
      <c r="I70" s="140">
        <v>9378.8510000000006</v>
      </c>
      <c r="J70" s="214">
        <f t="shared" si="39"/>
        <v>9.1432050670243584E-2</v>
      </c>
      <c r="K70" s="215">
        <f t="shared" si="40"/>
        <v>0.12899272629832401</v>
      </c>
      <c r="L70" s="59">
        <f t="shared" si="41"/>
        <v>0.39688108836623415</v>
      </c>
      <c r="N70" s="40">
        <f t="shared" si="34"/>
        <v>1.2262822689302324</v>
      </c>
      <c r="O70" s="143">
        <f t="shared" si="35"/>
        <v>1.2930629976679275</v>
      </c>
      <c r="P70" s="52">
        <f t="shared" si="42"/>
        <v>5.4457876811635227E-2</v>
      </c>
    </row>
    <row r="71" spans="1:16" ht="20.100000000000001" customHeight="1" x14ac:dyDescent="0.25">
      <c r="A71" s="38" t="s">
        <v>166</v>
      </c>
      <c r="B71" s="19">
        <v>30293.660000000003</v>
      </c>
      <c r="C71" s="140">
        <v>27478.030000000002</v>
      </c>
      <c r="D71" s="247">
        <f t="shared" si="36"/>
        <v>0.11308565899919823</v>
      </c>
      <c r="E71" s="215">
        <f t="shared" si="37"/>
        <v>0.10430424008154231</v>
      </c>
      <c r="F71" s="52">
        <f t="shared" si="38"/>
        <v>-9.2944530307661755E-2</v>
      </c>
      <c r="H71" s="19">
        <v>9521.2920000000013</v>
      </c>
      <c r="I71" s="140">
        <v>8688.5170000000035</v>
      </c>
      <c r="J71" s="214">
        <f t="shared" si="39"/>
        <v>0.12965944135339882</v>
      </c>
      <c r="K71" s="215">
        <f t="shared" si="40"/>
        <v>0.11949816617401594</v>
      </c>
      <c r="L71" s="59">
        <f t="shared" si="41"/>
        <v>-8.7464495364704464E-2</v>
      </c>
      <c r="N71" s="40">
        <f t="shared" si="34"/>
        <v>3.1429982379151284</v>
      </c>
      <c r="O71" s="143">
        <f t="shared" si="35"/>
        <v>3.1619868673263705</v>
      </c>
      <c r="P71" s="52">
        <f t="shared" si="42"/>
        <v>6.0415654015249804E-3</v>
      </c>
    </row>
    <row r="72" spans="1:16" ht="20.100000000000001" customHeight="1" x14ac:dyDescent="0.25">
      <c r="A72" s="38" t="s">
        <v>168</v>
      </c>
      <c r="B72" s="19">
        <v>24343.71</v>
      </c>
      <c r="C72" s="140">
        <v>19200.660000000003</v>
      </c>
      <c r="D72" s="247">
        <f t="shared" si="36"/>
        <v>9.0874608344959681E-2</v>
      </c>
      <c r="E72" s="215">
        <f t="shared" si="37"/>
        <v>7.2884055020103922E-2</v>
      </c>
      <c r="F72" s="52">
        <f t="shared" si="38"/>
        <v>-0.21126812634557329</v>
      </c>
      <c r="H72" s="19">
        <v>9748.3040000000019</v>
      </c>
      <c r="I72" s="140">
        <v>7303.9769999999999</v>
      </c>
      <c r="J72" s="214">
        <f t="shared" si="39"/>
        <v>0.13275085469315545</v>
      </c>
      <c r="K72" s="215">
        <f t="shared" si="40"/>
        <v>0.10045579208479308</v>
      </c>
      <c r="L72" s="59">
        <f t="shared" si="41"/>
        <v>-0.25074382169452264</v>
      </c>
      <c r="N72" s="40">
        <f t="shared" si="34"/>
        <v>4.0044446799604501</v>
      </c>
      <c r="O72" s="143">
        <f t="shared" si="35"/>
        <v>3.8040239241776059</v>
      </c>
      <c r="P72" s="52">
        <f t="shared" si="42"/>
        <v>-5.0049575359553622E-2</v>
      </c>
    </row>
    <row r="73" spans="1:16" ht="20.100000000000001" customHeight="1" x14ac:dyDescent="0.25">
      <c r="A73" s="38" t="s">
        <v>170</v>
      </c>
      <c r="B73" s="19">
        <v>17882.209999999995</v>
      </c>
      <c r="C73" s="140">
        <v>17184.73</v>
      </c>
      <c r="D73" s="247">
        <f t="shared" si="36"/>
        <v>6.6753951229796993E-2</v>
      </c>
      <c r="E73" s="215">
        <f t="shared" si="37"/>
        <v>6.5231758013819849E-2</v>
      </c>
      <c r="F73" s="52">
        <f t="shared" si="38"/>
        <v>-3.9004127565887892E-2</v>
      </c>
      <c r="H73" s="19">
        <v>6546.3840000000009</v>
      </c>
      <c r="I73" s="140">
        <v>6298.3950000000004</v>
      </c>
      <c r="J73" s="214">
        <f t="shared" si="39"/>
        <v>8.9147616975178215E-2</v>
      </c>
      <c r="K73" s="215">
        <f t="shared" si="40"/>
        <v>8.6625445094898348E-2</v>
      </c>
      <c r="L73" s="59">
        <f t="shared" si="41"/>
        <v>-3.7881829113599275E-2</v>
      </c>
      <c r="N73" s="40">
        <f t="shared" si="34"/>
        <v>3.6608361047096545</v>
      </c>
      <c r="O73" s="143">
        <f t="shared" si="35"/>
        <v>3.6651114099552338</v>
      </c>
      <c r="P73" s="52">
        <f t="shared" si="42"/>
        <v>1.1678493992339945E-3</v>
      </c>
    </row>
    <row r="74" spans="1:16" ht="20.100000000000001" customHeight="1" x14ac:dyDescent="0.25">
      <c r="A74" s="38" t="s">
        <v>177</v>
      </c>
      <c r="B74" s="19">
        <v>462.75</v>
      </c>
      <c r="C74" s="140">
        <v>772.87</v>
      </c>
      <c r="D74" s="247">
        <f t="shared" si="36"/>
        <v>1.7274369852265778E-3</v>
      </c>
      <c r="E74" s="215">
        <f t="shared" si="37"/>
        <v>2.9337480900858467E-3</v>
      </c>
      <c r="F74" s="52">
        <f t="shared" si="38"/>
        <v>0.67016747703943813</v>
      </c>
      <c r="H74" s="19">
        <v>1048.4939999999999</v>
      </c>
      <c r="I74" s="140">
        <v>1817.9659999999999</v>
      </c>
      <c r="J74" s="214">
        <f t="shared" si="39"/>
        <v>1.4278224667659654E-2</v>
      </c>
      <c r="K74" s="215">
        <f t="shared" si="40"/>
        <v>2.5003530886422962E-2</v>
      </c>
      <c r="L74" s="59">
        <f t="shared" si="41"/>
        <v>0.73388307419975707</v>
      </c>
      <c r="N74" s="40">
        <f t="shared" si="34"/>
        <v>22.657893030794163</v>
      </c>
      <c r="O74" s="143">
        <f t="shared" si="35"/>
        <v>23.52227412113292</v>
      </c>
      <c r="P74" s="52">
        <f t="shared" si="42"/>
        <v>3.8149226371754129E-2</v>
      </c>
    </row>
    <row r="75" spans="1:16" ht="20.100000000000001" customHeight="1" x14ac:dyDescent="0.25">
      <c r="A75" s="38" t="s">
        <v>179</v>
      </c>
      <c r="B75" s="19">
        <v>5392.420000000001</v>
      </c>
      <c r="C75" s="140">
        <v>6277.2200000000021</v>
      </c>
      <c r="D75" s="247">
        <f t="shared" si="36"/>
        <v>2.0129801724204224E-2</v>
      </c>
      <c r="E75" s="215">
        <f t="shared" si="37"/>
        <v>2.3827787578827853E-2</v>
      </c>
      <c r="F75" s="52">
        <f t="shared" si="38"/>
        <v>0.16408217460806113</v>
      </c>
      <c r="H75" s="19">
        <v>1530.5870000000002</v>
      </c>
      <c r="I75" s="140">
        <v>1694.9270000000001</v>
      </c>
      <c r="J75" s="214">
        <f t="shared" si="39"/>
        <v>2.0843290528509646E-2</v>
      </c>
      <c r="K75" s="215">
        <f t="shared" si="40"/>
        <v>2.331130482898592E-2</v>
      </c>
      <c r="L75" s="59">
        <f t="shared" si="41"/>
        <v>0.10737057089861596</v>
      </c>
      <c r="N75" s="40">
        <f t="shared" si="34"/>
        <v>2.8384046494894681</v>
      </c>
      <c r="O75" s="143">
        <f t="shared" si="35"/>
        <v>2.7001236216031934</v>
      </c>
      <c r="P75" s="52">
        <f t="shared" si="42"/>
        <v>-4.8717869705838718E-2</v>
      </c>
    </row>
    <row r="76" spans="1:16" ht="20.100000000000001" customHeight="1" x14ac:dyDescent="0.25">
      <c r="A76" s="38" t="s">
        <v>180</v>
      </c>
      <c r="B76" s="19">
        <v>4794.08</v>
      </c>
      <c r="C76" s="140">
        <v>6903.79</v>
      </c>
      <c r="D76" s="247">
        <f t="shared" si="36"/>
        <v>1.7896209837136752E-2</v>
      </c>
      <c r="E76" s="215">
        <f t="shared" si="37"/>
        <v>2.620619344372762E-2</v>
      </c>
      <c r="F76" s="52">
        <f t="shared" si="38"/>
        <v>0.4400656643193272</v>
      </c>
      <c r="H76" s="19">
        <v>1186.6760000000002</v>
      </c>
      <c r="I76" s="140">
        <v>1589.7860000000001</v>
      </c>
      <c r="J76" s="214">
        <f t="shared" si="39"/>
        <v>1.6159965184082782E-2</v>
      </c>
      <c r="K76" s="215">
        <f t="shared" si="40"/>
        <v>2.1865240248609061E-2</v>
      </c>
      <c r="L76" s="59">
        <f t="shared" si="41"/>
        <v>0.3396967664299268</v>
      </c>
      <c r="N76" s="40">
        <f t="shared" si="34"/>
        <v>2.4752945299202351</v>
      </c>
      <c r="O76" s="143">
        <f t="shared" si="35"/>
        <v>2.3027728247817505</v>
      </c>
      <c r="P76" s="52">
        <f t="shared" si="42"/>
        <v>-6.9697445315343567E-2</v>
      </c>
    </row>
    <row r="77" spans="1:16" ht="20.100000000000001" customHeight="1" x14ac:dyDescent="0.25">
      <c r="A77" s="38" t="s">
        <v>181</v>
      </c>
      <c r="B77" s="19">
        <v>3127.6499999999996</v>
      </c>
      <c r="C77" s="140">
        <v>3161.6499999999992</v>
      </c>
      <c r="D77" s="247">
        <f t="shared" si="36"/>
        <v>1.1675458210359601E-2</v>
      </c>
      <c r="E77" s="215">
        <f t="shared" si="37"/>
        <v>1.2001351649074119E-2</v>
      </c>
      <c r="F77" s="52">
        <f t="shared" si="38"/>
        <v>1.0870781577222372E-2</v>
      </c>
      <c r="H77" s="19">
        <v>1493.9090000000001</v>
      </c>
      <c r="I77" s="140">
        <v>1190.9260000000002</v>
      </c>
      <c r="J77" s="214">
        <f t="shared" si="39"/>
        <v>2.0343815353296033E-2</v>
      </c>
      <c r="K77" s="215">
        <f t="shared" si="40"/>
        <v>1.6379489508848988E-2</v>
      </c>
      <c r="L77" s="59">
        <f t="shared" si="41"/>
        <v>-0.20281221948592579</v>
      </c>
      <c r="N77" s="40">
        <f t="shared" si="34"/>
        <v>4.7764583633079152</v>
      </c>
      <c r="O77" s="143">
        <f t="shared" si="35"/>
        <v>3.7667863299226685</v>
      </c>
      <c r="P77" s="52">
        <f t="shared" si="42"/>
        <v>-0.21138508002946407</v>
      </c>
    </row>
    <row r="78" spans="1:16" ht="20.100000000000001" customHeight="1" x14ac:dyDescent="0.25">
      <c r="A78" s="38" t="s">
        <v>182</v>
      </c>
      <c r="B78" s="19">
        <v>1047.1499999999996</v>
      </c>
      <c r="C78" s="140">
        <v>1537.4099999999999</v>
      </c>
      <c r="D78" s="247">
        <f t="shared" si="36"/>
        <v>3.9089911163263328E-3</v>
      </c>
      <c r="E78" s="215">
        <f t="shared" si="37"/>
        <v>5.8358762161539205E-3</v>
      </c>
      <c r="F78" s="52">
        <f t="shared" si="38"/>
        <v>0.46818507377166635</v>
      </c>
      <c r="H78" s="19">
        <v>801.7850000000002</v>
      </c>
      <c r="I78" s="140">
        <v>990.36999999999989</v>
      </c>
      <c r="J78" s="214">
        <f t="shared" si="39"/>
        <v>1.0918580712106602E-2</v>
      </c>
      <c r="K78" s="215">
        <f t="shared" si="40"/>
        <v>1.3621127614040475E-2</v>
      </c>
      <c r="L78" s="59">
        <f t="shared" si="41"/>
        <v>0.23520644561821391</v>
      </c>
      <c r="N78" s="40">
        <f t="shared" si="34"/>
        <v>7.6568304445399455</v>
      </c>
      <c r="O78" s="143">
        <f t="shared" si="35"/>
        <v>6.4418079757514253</v>
      </c>
      <c r="P78" s="52">
        <f t="shared" si="42"/>
        <v>-0.15868478185447449</v>
      </c>
    </row>
    <row r="79" spans="1:16" ht="20.100000000000001" customHeight="1" x14ac:dyDescent="0.25">
      <c r="A79" s="38" t="s">
        <v>183</v>
      </c>
      <c r="B79" s="19">
        <v>3487.93</v>
      </c>
      <c r="C79" s="140">
        <v>2342.9000000000005</v>
      </c>
      <c r="D79" s="247">
        <f t="shared" si="36"/>
        <v>1.3020376626431848E-2</v>
      </c>
      <c r="E79" s="215">
        <f t="shared" si="37"/>
        <v>8.8934470224774301E-3</v>
      </c>
      <c r="F79" s="52">
        <f t="shared" si="38"/>
        <v>-0.32828353780035702</v>
      </c>
      <c r="H79" s="19">
        <v>1009.9970000000001</v>
      </c>
      <c r="I79" s="140">
        <v>976.81799999999987</v>
      </c>
      <c r="J79" s="214">
        <f t="shared" si="39"/>
        <v>1.3753978639517489E-2</v>
      </c>
      <c r="K79" s="215">
        <f t="shared" si="40"/>
        <v>1.3434739171917353E-2</v>
      </c>
      <c r="L79" s="59">
        <f t="shared" si="41"/>
        <v>-3.2850592625522847E-2</v>
      </c>
      <c r="N79" s="40">
        <f t="shared" si="34"/>
        <v>2.8956917139965546</v>
      </c>
      <c r="O79" s="143">
        <f t="shared" si="35"/>
        <v>4.1692688548380197</v>
      </c>
      <c r="P79" s="52">
        <f t="shared" si="42"/>
        <v>0.43981793182110146</v>
      </c>
    </row>
    <row r="80" spans="1:16" ht="20.100000000000001" customHeight="1" x14ac:dyDescent="0.25">
      <c r="A80" s="38" t="s">
        <v>184</v>
      </c>
      <c r="B80" s="19">
        <v>12920.61</v>
      </c>
      <c r="C80" s="140">
        <v>11042.02</v>
      </c>
      <c r="D80" s="247">
        <f t="shared" si="36"/>
        <v>4.8232392405593461E-2</v>
      </c>
      <c r="E80" s="215">
        <f t="shared" si="37"/>
        <v>4.1914558833555084E-2</v>
      </c>
      <c r="F80" s="52">
        <f t="shared" si="38"/>
        <v>-0.14539483816940532</v>
      </c>
      <c r="H80" s="19">
        <v>1017.9499999999999</v>
      </c>
      <c r="I80" s="140">
        <v>893.23400000000004</v>
      </c>
      <c r="J80" s="214">
        <f t="shared" si="39"/>
        <v>1.3862281329644371E-2</v>
      </c>
      <c r="K80" s="215">
        <f t="shared" si="40"/>
        <v>1.2285160397830943E-2</v>
      </c>
      <c r="L80" s="59">
        <f t="shared" si="41"/>
        <v>-0.12251682302667116</v>
      </c>
      <c r="N80" s="40">
        <f t="shared" si="34"/>
        <v>0.78784979966116131</v>
      </c>
      <c r="O80" s="143">
        <f t="shared" si="35"/>
        <v>0.808940755405261</v>
      </c>
      <c r="P80" s="52">
        <f t="shared" si="42"/>
        <v>2.6770274934601112E-2</v>
      </c>
    </row>
    <row r="81" spans="1:16" ht="20.100000000000001" customHeight="1" x14ac:dyDescent="0.25">
      <c r="A81" s="38" t="s">
        <v>197</v>
      </c>
      <c r="B81" s="19">
        <v>1480.58</v>
      </c>
      <c r="C81" s="140">
        <v>1670.73</v>
      </c>
      <c r="D81" s="247">
        <f t="shared" si="36"/>
        <v>5.5269770968919864E-3</v>
      </c>
      <c r="E81" s="215">
        <f t="shared" si="37"/>
        <v>6.3419474770001769E-3</v>
      </c>
      <c r="F81" s="52">
        <f t="shared" ref="F81:F86" si="43">(C81-B81)/B81</f>
        <v>0.1284293992894677</v>
      </c>
      <c r="H81" s="19">
        <v>435.20800000000003</v>
      </c>
      <c r="I81" s="140">
        <v>512.34500000000003</v>
      </c>
      <c r="J81" s="214">
        <f t="shared" si="39"/>
        <v>5.9265933817101704E-3</v>
      </c>
      <c r="K81" s="215">
        <f t="shared" si="40"/>
        <v>7.0465751460722439E-3</v>
      </c>
      <c r="L81" s="59">
        <f>(I81-H81)/H81</f>
        <v>0.17724168673369975</v>
      </c>
      <c r="N81" s="40">
        <f t="shared" si="34"/>
        <v>2.9394426508530449</v>
      </c>
      <c r="O81" s="143">
        <f t="shared" si="35"/>
        <v>3.0665936446942355</v>
      </c>
      <c r="P81" s="52">
        <f>(O81-N81)/N81</f>
        <v>4.3256837756059138E-2</v>
      </c>
    </row>
    <row r="82" spans="1:16" ht="20.100000000000001" customHeight="1" x14ac:dyDescent="0.25">
      <c r="A82" s="38" t="s">
        <v>198</v>
      </c>
      <c r="B82" s="19">
        <v>2084.7699999999995</v>
      </c>
      <c r="C82" s="140">
        <v>2236.4399999999996</v>
      </c>
      <c r="D82" s="247">
        <f t="shared" si="36"/>
        <v>7.7824069231568057E-3</v>
      </c>
      <c r="E82" s="215">
        <f t="shared" si="37"/>
        <v>8.4893340129537816E-3</v>
      </c>
      <c r="F82" s="52">
        <f>(C82-B82)/B82</f>
        <v>7.275143061344902E-2</v>
      </c>
      <c r="H82" s="19">
        <v>440.42100000000005</v>
      </c>
      <c r="I82" s="140">
        <v>491.791</v>
      </c>
      <c r="J82" s="214">
        <f t="shared" si="39"/>
        <v>5.9975831872717761E-3</v>
      </c>
      <c r="K82" s="215">
        <f t="shared" si="40"/>
        <v>6.7638841750422372E-3</v>
      </c>
      <c r="L82" s="59">
        <f>(I82-H82)/H82</f>
        <v>0.11663839825984669</v>
      </c>
      <c r="N82" s="40">
        <f t="shared" si="34"/>
        <v>2.1125639758822325</v>
      </c>
      <c r="O82" s="143">
        <f t="shared" si="35"/>
        <v>2.1989903596787754</v>
      </c>
      <c r="P82" s="52">
        <f>(O82-N82)/N82</f>
        <v>4.0910658698726586E-2</v>
      </c>
    </row>
    <row r="83" spans="1:16" ht="20.100000000000001" customHeight="1" x14ac:dyDescent="0.25">
      <c r="A83" s="38" t="s">
        <v>199</v>
      </c>
      <c r="B83" s="19">
        <v>8100.02</v>
      </c>
      <c r="C83" s="140">
        <v>7407.9800000000005</v>
      </c>
      <c r="D83" s="247">
        <f t="shared" si="36"/>
        <v>3.0237221240572633E-2</v>
      </c>
      <c r="E83" s="215">
        <f t="shared" si="37"/>
        <v>2.8120055347463545E-2</v>
      </c>
      <c r="F83" s="52">
        <f>(C83-B83)/B83</f>
        <v>-8.5436826081910902E-2</v>
      </c>
      <c r="H83" s="19">
        <v>374.69400000000002</v>
      </c>
      <c r="I83" s="140">
        <v>470.15199999999993</v>
      </c>
      <c r="J83" s="214">
        <f t="shared" si="39"/>
        <v>5.102523346460797E-3</v>
      </c>
      <c r="K83" s="215">
        <f t="shared" si="40"/>
        <v>6.4662705756397681E-3</v>
      </c>
      <c r="L83" s="59">
        <f>(I83-H83)/H83</f>
        <v>0.25476255290984084</v>
      </c>
      <c r="N83" s="40">
        <f t="shared" si="34"/>
        <v>0.462584043002363</v>
      </c>
      <c r="O83" s="143">
        <f t="shared" si="35"/>
        <v>0.63465614108029433</v>
      </c>
      <c r="P83" s="52">
        <f>(O83-N83)/N83</f>
        <v>0.37198018539747241</v>
      </c>
    </row>
    <row r="84" spans="1:16" ht="20.100000000000001" customHeight="1" x14ac:dyDescent="0.25">
      <c r="A84" s="38" t="s">
        <v>200</v>
      </c>
      <c r="B84" s="19">
        <v>1871.2499999999998</v>
      </c>
      <c r="C84" s="140">
        <v>1754.88</v>
      </c>
      <c r="D84" s="247">
        <f t="shared" si="36"/>
        <v>6.9853408073586891E-3</v>
      </c>
      <c r="E84" s="215">
        <f t="shared" si="37"/>
        <v>6.6613736441184816E-3</v>
      </c>
      <c r="F84" s="52">
        <f t="shared" si="43"/>
        <v>-6.2188376753506844E-2</v>
      </c>
      <c r="H84" s="19">
        <v>483.45000000000005</v>
      </c>
      <c r="I84" s="140">
        <v>467.61799999999999</v>
      </c>
      <c r="J84" s="214">
        <f t="shared" si="39"/>
        <v>6.5835452711985581E-3</v>
      </c>
      <c r="K84" s="215">
        <f t="shared" si="40"/>
        <v>6.4314190177634416E-3</v>
      </c>
      <c r="L84" s="59">
        <f t="shared" si="41"/>
        <v>-3.2747957389595718E-2</v>
      </c>
      <c r="N84" s="40">
        <f t="shared" si="34"/>
        <v>2.583567134268538</v>
      </c>
      <c r="O84" s="143">
        <f t="shared" si="35"/>
        <v>2.6646722283005104</v>
      </c>
      <c r="P84" s="52">
        <f t="shared" si="42"/>
        <v>3.1392679120349223E-2</v>
      </c>
    </row>
    <row r="85" spans="1:16" ht="20.100000000000001" customHeight="1" x14ac:dyDescent="0.25">
      <c r="A85" s="38" t="s">
        <v>201</v>
      </c>
      <c r="B85" s="19">
        <v>193.77</v>
      </c>
      <c r="C85" s="140">
        <v>451.44000000000005</v>
      </c>
      <c r="D85" s="247">
        <f t="shared" si="36"/>
        <v>7.2333973987542734E-4</v>
      </c>
      <c r="E85" s="215">
        <f t="shared" si="37"/>
        <v>1.7136274377170218E-3</v>
      </c>
      <c r="F85" s="52">
        <f t="shared" si="43"/>
        <v>1.3297724105898749</v>
      </c>
      <c r="H85" s="19">
        <v>159.76899999999998</v>
      </c>
      <c r="I85" s="140">
        <v>456.40299999999996</v>
      </c>
      <c r="J85" s="214">
        <f t="shared" si="39"/>
        <v>2.175708851864975E-3</v>
      </c>
      <c r="K85" s="215">
        <f t="shared" si="40"/>
        <v>6.2771726793328913E-3</v>
      </c>
      <c r="L85" s="59">
        <f t="shared" si="41"/>
        <v>1.8566430283722128</v>
      </c>
      <c r="N85" s="40">
        <f t="shared" si="34"/>
        <v>8.2452908086907133</v>
      </c>
      <c r="O85" s="143">
        <f t="shared" si="35"/>
        <v>10.109937090200244</v>
      </c>
      <c r="P85" s="52">
        <f t="shared" si="42"/>
        <v>0.22614681819883825</v>
      </c>
    </row>
    <row r="86" spans="1:16" ht="20.100000000000001" customHeight="1" x14ac:dyDescent="0.25">
      <c r="A86" s="38" t="s">
        <v>202</v>
      </c>
      <c r="B86" s="19">
        <v>808.13000000000011</v>
      </c>
      <c r="C86" s="140">
        <v>265.09999999999997</v>
      </c>
      <c r="D86" s="247">
        <f t="shared" si="36"/>
        <v>3.0167339835141102E-3</v>
      </c>
      <c r="E86" s="215">
        <f t="shared" si="37"/>
        <v>1.0062968140589722E-3</v>
      </c>
      <c r="F86" s="52">
        <f t="shared" si="43"/>
        <v>-0.67195871951294983</v>
      </c>
      <c r="H86" s="19">
        <v>641.42000000000019</v>
      </c>
      <c r="I86" s="140">
        <v>390.54100000000005</v>
      </c>
      <c r="J86" s="214">
        <f t="shared" si="39"/>
        <v>8.7347556269566241E-3</v>
      </c>
      <c r="K86" s="215">
        <f t="shared" si="40"/>
        <v>5.3713347531881847E-3</v>
      </c>
      <c r="L86" s="59">
        <f t="shared" si="41"/>
        <v>-0.39113061644476327</v>
      </c>
      <c r="N86" s="40">
        <f t="shared" si="34"/>
        <v>7.9370893296870566</v>
      </c>
      <c r="O86" s="143">
        <f t="shared" si="35"/>
        <v>14.731837042625429</v>
      </c>
      <c r="P86" s="52">
        <f t="shared" si="42"/>
        <v>0.85607549955674689</v>
      </c>
    </row>
    <row r="87" spans="1:16" ht="20.100000000000001" customHeight="1" x14ac:dyDescent="0.25">
      <c r="A87" s="38" t="s">
        <v>203</v>
      </c>
      <c r="B87" s="19">
        <v>2955.4599999999996</v>
      </c>
      <c r="C87" s="140">
        <v>1682.9600000000003</v>
      </c>
      <c r="D87" s="247">
        <f t="shared" si="36"/>
        <v>1.1032676201745523E-2</v>
      </c>
      <c r="E87" s="215">
        <f t="shared" si="37"/>
        <v>6.3883715058041801E-3</v>
      </c>
      <c r="F87" s="52">
        <f t="shared" ref="F87:F88" si="44">(C87-B87)/B87</f>
        <v>-0.43055903311159666</v>
      </c>
      <c r="H87" s="19">
        <v>601.17700000000013</v>
      </c>
      <c r="I87" s="140">
        <v>361.00799999999998</v>
      </c>
      <c r="J87" s="214">
        <f t="shared" si="39"/>
        <v>8.1867328482849028E-3</v>
      </c>
      <c r="K87" s="215">
        <f t="shared" si="40"/>
        <v>4.9651504363919787E-3</v>
      </c>
      <c r="L87" s="59">
        <f t="shared" ref="L87:L88" si="45">(I87-H87)/H87</f>
        <v>-0.39949798478651061</v>
      </c>
      <c r="N87" s="40">
        <f t="shared" si="34"/>
        <v>2.0341232836851124</v>
      </c>
      <c r="O87" s="143">
        <f t="shared" si="35"/>
        <v>2.1450777202072535</v>
      </c>
      <c r="P87" s="52">
        <f t="shared" ref="P87:P88" si="46">(O87-N87)/N87</f>
        <v>5.4546564316952748E-2</v>
      </c>
    </row>
    <row r="88" spans="1:16" ht="20.100000000000001" customHeight="1" x14ac:dyDescent="0.25">
      <c r="A88" s="38" t="s">
        <v>204</v>
      </c>
      <c r="B88" s="19">
        <v>3071.3599999999997</v>
      </c>
      <c r="C88" s="140">
        <v>1020.5</v>
      </c>
      <c r="D88" s="247">
        <f t="shared" si="36"/>
        <v>1.1465328706527287E-2</v>
      </c>
      <c r="E88" s="215">
        <f t="shared" si="37"/>
        <v>3.8737302857305969E-3</v>
      </c>
      <c r="F88" s="52">
        <f t="shared" si="44"/>
        <v>-0.66773676807668259</v>
      </c>
      <c r="H88" s="19">
        <v>769.89299999999992</v>
      </c>
      <c r="I88" s="140">
        <v>327.267</v>
      </c>
      <c r="J88" s="214">
        <f t="shared" si="39"/>
        <v>1.0484280524312484E-2</v>
      </c>
      <c r="K88" s="215">
        <f t="shared" si="40"/>
        <v>4.5010910779447934E-3</v>
      </c>
      <c r="L88" s="59">
        <f t="shared" si="45"/>
        <v>-0.57491885236000329</v>
      </c>
      <c r="N88" s="40">
        <f t="shared" si="34"/>
        <v>2.5066843352781829</v>
      </c>
      <c r="O88" s="143">
        <f t="shared" si="35"/>
        <v>3.2069279764821168</v>
      </c>
      <c r="P88" s="52">
        <f t="shared" si="46"/>
        <v>0.27935054739400339</v>
      </c>
    </row>
    <row r="89" spans="1:16" ht="20.100000000000001" customHeight="1" x14ac:dyDescent="0.25">
      <c r="A89" s="38" t="s">
        <v>205</v>
      </c>
      <c r="B89" s="19">
        <v>6798.8200000000015</v>
      </c>
      <c r="C89" s="140">
        <v>3379.4300000000007</v>
      </c>
      <c r="D89" s="247">
        <f t="shared" si="36"/>
        <v>2.5379866286111646E-2</v>
      </c>
      <c r="E89" s="215">
        <f t="shared" si="37"/>
        <v>1.2828025810393487E-2</v>
      </c>
      <c r="F89" s="52">
        <f t="shared" ref="F89:F94" si="47">(C89-B89)/B89</f>
        <v>-0.50293874525285265</v>
      </c>
      <c r="H89" s="19">
        <v>733.95799999999986</v>
      </c>
      <c r="I89" s="140">
        <v>327.17</v>
      </c>
      <c r="J89" s="214">
        <f t="shared" si="39"/>
        <v>9.9949234050229607E-3</v>
      </c>
      <c r="K89" s="215">
        <f t="shared" si="40"/>
        <v>4.4997569812147212E-3</v>
      </c>
      <c r="L89" s="59">
        <f t="shared" ref="L89:L94" si="48">(I89-H89)/H89</f>
        <v>-0.55423879840535828</v>
      </c>
      <c r="N89" s="40">
        <f t="shared" si="34"/>
        <v>1.0795373314781089</v>
      </c>
      <c r="O89" s="143">
        <f t="shared" si="35"/>
        <v>0.96812184303270055</v>
      </c>
      <c r="P89" s="52">
        <f t="shared" ref="P89:P92" si="49">(O89-N89)/N89</f>
        <v>-0.10320670272037526</v>
      </c>
    </row>
    <row r="90" spans="1:16" ht="20.100000000000001" customHeight="1" x14ac:dyDescent="0.25">
      <c r="A90" s="38" t="s">
        <v>206</v>
      </c>
      <c r="B90" s="19">
        <v>622.04000000000008</v>
      </c>
      <c r="C90" s="140">
        <v>785.80999999999983</v>
      </c>
      <c r="D90" s="247">
        <f t="shared" si="36"/>
        <v>2.3220635381746963E-3</v>
      </c>
      <c r="E90" s="215">
        <f t="shared" si="37"/>
        <v>2.9828672178637528E-3</v>
      </c>
      <c r="F90" s="52">
        <f t="shared" si="47"/>
        <v>0.26327888881743894</v>
      </c>
      <c r="H90" s="19">
        <v>270.726</v>
      </c>
      <c r="I90" s="140">
        <v>324.54199999999997</v>
      </c>
      <c r="J90" s="214">
        <f t="shared" si="39"/>
        <v>3.6867036448246988E-3</v>
      </c>
      <c r="K90" s="215">
        <f t="shared" si="40"/>
        <v>4.463612587331931E-3</v>
      </c>
      <c r="L90" s="59">
        <f t="shared" si="48"/>
        <v>0.19878401040166063</v>
      </c>
      <c r="N90" s="40">
        <f t="shared" si="34"/>
        <v>4.3522281525303832</v>
      </c>
      <c r="O90" s="143">
        <f t="shared" si="35"/>
        <v>4.130031432534583</v>
      </c>
      <c r="P90" s="52">
        <f t="shared" si="49"/>
        <v>-5.1053555146601197E-2</v>
      </c>
    </row>
    <row r="91" spans="1:16" ht="20.100000000000001" customHeight="1" x14ac:dyDescent="0.25">
      <c r="A91" s="38" t="s">
        <v>207</v>
      </c>
      <c r="B91" s="19">
        <v>742.5</v>
      </c>
      <c r="C91" s="140">
        <v>847.4000000000002</v>
      </c>
      <c r="D91" s="247">
        <f t="shared" si="36"/>
        <v>2.7717384365872158E-3</v>
      </c>
      <c r="E91" s="215">
        <f t="shared" si="37"/>
        <v>3.2166575640647805E-3</v>
      </c>
      <c r="F91" s="52">
        <f t="shared" si="47"/>
        <v>0.14127946127946156</v>
      </c>
      <c r="H91" s="19">
        <v>226.89300000000003</v>
      </c>
      <c r="I91" s="140">
        <v>284.30799999999999</v>
      </c>
      <c r="J91" s="214">
        <f t="shared" si="39"/>
        <v>3.0897928166678137E-3</v>
      </c>
      <c r="K91" s="215">
        <f t="shared" si="40"/>
        <v>3.9102512694171067E-3</v>
      </c>
      <c r="L91" s="59">
        <f t="shared" si="48"/>
        <v>0.25304879392488949</v>
      </c>
      <c r="N91" s="40">
        <f t="shared" si="34"/>
        <v>3.0557979797979802</v>
      </c>
      <c r="O91" s="143">
        <f t="shared" si="35"/>
        <v>3.3550625442530086</v>
      </c>
      <c r="P91" s="52">
        <f t="shared" si="49"/>
        <v>9.7933360265789873E-2</v>
      </c>
    </row>
    <row r="92" spans="1:16" ht="20.100000000000001" customHeight="1" x14ac:dyDescent="0.25">
      <c r="A92" s="38" t="s">
        <v>208</v>
      </c>
      <c r="B92" s="19">
        <v>271.80999999999995</v>
      </c>
      <c r="C92" s="140">
        <v>674.0100000000001</v>
      </c>
      <c r="D92" s="247">
        <f t="shared" si="36"/>
        <v>1.0146615817491864E-3</v>
      </c>
      <c r="E92" s="215">
        <f t="shared" si="37"/>
        <v>2.558484027325115E-3</v>
      </c>
      <c r="F92" s="52">
        <f t="shared" si="47"/>
        <v>1.4797100916081094</v>
      </c>
      <c r="H92" s="19">
        <v>136.16900000000001</v>
      </c>
      <c r="I92" s="140">
        <v>262.72199999999998</v>
      </c>
      <c r="J92" s="214">
        <f t="shared" si="39"/>
        <v>1.8543278023246178E-3</v>
      </c>
      <c r="K92" s="215">
        <f t="shared" si="40"/>
        <v>3.6133666094650906E-3</v>
      </c>
      <c r="L92" s="59">
        <f t="shared" si="48"/>
        <v>0.92938187105728876</v>
      </c>
      <c r="N92" s="40">
        <f t="shared" si="34"/>
        <v>5.0097126669364647</v>
      </c>
      <c r="O92" s="143">
        <f t="shared" si="35"/>
        <v>3.8978946899897622</v>
      </c>
      <c r="P92" s="52">
        <f t="shared" si="49"/>
        <v>-0.22193248412919467</v>
      </c>
    </row>
    <row r="93" spans="1:16" ht="20.100000000000001" customHeight="1" x14ac:dyDescent="0.25">
      <c r="A93" s="38" t="s">
        <v>209</v>
      </c>
      <c r="B93" s="19">
        <v>378</v>
      </c>
      <c r="C93" s="140">
        <v>282.95</v>
      </c>
      <c r="D93" s="247">
        <f t="shared" si="36"/>
        <v>1.4110668404444008E-3</v>
      </c>
      <c r="E93" s="215">
        <f t="shared" si="37"/>
        <v>1.0740538798113398E-3</v>
      </c>
      <c r="F93" s="52">
        <f t="shared" si="47"/>
        <v>-0.25145502645502649</v>
      </c>
      <c r="H93" s="19">
        <v>239.91199999999998</v>
      </c>
      <c r="I93" s="140">
        <v>250.93799999999999</v>
      </c>
      <c r="J93" s="214">
        <f t="shared" si="39"/>
        <v>3.2670834897172165E-3</v>
      </c>
      <c r="K93" s="215">
        <f t="shared" si="40"/>
        <v>3.4512944871230842E-3</v>
      </c>
      <c r="L93" s="59">
        <f t="shared" si="48"/>
        <v>4.5958518123311927E-2</v>
      </c>
      <c r="N93" s="40">
        <f t="shared" ref="N93:N94" si="50">(H93/B93)*10</f>
        <v>6.3468783068783061</v>
      </c>
      <c r="O93" s="143">
        <f t="shared" ref="O93:O94" si="51">(I93/C93)*10</f>
        <v>8.8686340342816745</v>
      </c>
      <c r="P93" s="52">
        <f t="shared" ref="P93:P94" si="52">(O93-N93)/N93</f>
        <v>0.39732221187705213</v>
      </c>
    </row>
    <row r="94" spans="1:16" ht="20.100000000000001" customHeight="1" x14ac:dyDescent="0.25">
      <c r="A94" s="38" t="s">
        <v>210</v>
      </c>
      <c r="B94" s="19">
        <v>453.51000000000005</v>
      </c>
      <c r="C94" s="140">
        <v>868.60000000000014</v>
      </c>
      <c r="D94" s="247">
        <f t="shared" si="36"/>
        <v>1.6929442402379372E-3</v>
      </c>
      <c r="E94" s="215">
        <f t="shared" si="37"/>
        <v>3.2971309418771159E-3</v>
      </c>
      <c r="F94" s="52">
        <f t="shared" si="47"/>
        <v>0.91528301470750384</v>
      </c>
      <c r="H94" s="19">
        <v>98.78600000000003</v>
      </c>
      <c r="I94" s="140">
        <v>239.42699999999999</v>
      </c>
      <c r="J94" s="214">
        <f t="shared" si="39"/>
        <v>1.3452520491480421E-3</v>
      </c>
      <c r="K94" s="215">
        <f t="shared" si="40"/>
        <v>3.2929770906296326E-3</v>
      </c>
      <c r="L94" s="59">
        <f t="shared" si="48"/>
        <v>1.4236936407993028</v>
      </c>
      <c r="N94" s="40">
        <f t="shared" si="50"/>
        <v>2.1782540627549563</v>
      </c>
      <c r="O94" s="143">
        <f t="shared" si="51"/>
        <v>2.7564701819019106</v>
      </c>
      <c r="P94" s="52">
        <f t="shared" si="52"/>
        <v>0.26544934727019537</v>
      </c>
    </row>
    <row r="95" spans="1:16" ht="20.100000000000001" customHeight="1" thickBot="1" x14ac:dyDescent="0.3">
      <c r="A95" s="8" t="s">
        <v>17</v>
      </c>
      <c r="B95" s="19">
        <f>B96-SUM(B68:B94)</f>
        <v>11798.65000000014</v>
      </c>
      <c r="C95" s="140">
        <f>C96-SUM(C68:C94)</f>
        <v>9836.3399999999965</v>
      </c>
      <c r="D95" s="247">
        <f t="shared" si="36"/>
        <v>4.4044136976215675E-2</v>
      </c>
      <c r="E95" s="215">
        <f t="shared" si="37"/>
        <v>3.7337901184461821E-2</v>
      </c>
      <c r="F95" s="52">
        <f t="shared" si="38"/>
        <v>-0.16631648536062346</v>
      </c>
      <c r="H95" s="19">
        <f>H96-SUM(H68:H94)</f>
        <v>3148.5930000000226</v>
      </c>
      <c r="I95" s="140">
        <f>I96-SUM(I68:I94)</f>
        <v>2660.2799999999988</v>
      </c>
      <c r="J95" s="214">
        <f t="shared" si="39"/>
        <v>4.2877039106586058E-2</v>
      </c>
      <c r="K95" s="215">
        <f t="shared" si="40"/>
        <v>3.6588359268838501E-2</v>
      </c>
      <c r="L95" s="59">
        <f t="shared" si="41"/>
        <v>-0.15508927320870633</v>
      </c>
      <c r="N95" s="40">
        <f t="shared" si="34"/>
        <v>2.668604458984702</v>
      </c>
      <c r="O95" s="143">
        <f t="shared" si="35"/>
        <v>2.7045425432630426</v>
      </c>
      <c r="P95" s="52">
        <f t="shared" si="42"/>
        <v>1.346699551420729E-2</v>
      </c>
    </row>
    <row r="96" spans="1:16" s="1" customFormat="1" ht="26.25" customHeight="1" thickBot="1" x14ac:dyDescent="0.3">
      <c r="A96" s="12" t="s">
        <v>18</v>
      </c>
      <c r="B96" s="17">
        <v>267882.42000000004</v>
      </c>
      <c r="C96" s="145">
        <v>263441.16000000003</v>
      </c>
      <c r="D96" s="243">
        <f>SUM(D68:D95)</f>
        <v>1.0000000000000002</v>
      </c>
      <c r="E96" s="244">
        <f>SUM(E68:E95)</f>
        <v>0.99999999999999967</v>
      </c>
      <c r="F96" s="57">
        <f t="shared" si="38"/>
        <v>-1.6579139459767491E-2</v>
      </c>
      <c r="H96" s="17">
        <v>73433.078999999983</v>
      </c>
      <c r="I96" s="145">
        <v>72708.371000000014</v>
      </c>
      <c r="J96" s="255">
        <f t="shared" si="39"/>
        <v>1</v>
      </c>
      <c r="K96" s="244">
        <f t="shared" si="40"/>
        <v>1</v>
      </c>
      <c r="L96" s="60">
        <f t="shared" si="41"/>
        <v>-9.8689583750120272E-3</v>
      </c>
      <c r="N96" s="37">
        <f t="shared" si="34"/>
        <v>2.7412429303871444</v>
      </c>
      <c r="O96" s="150">
        <f t="shared" si="35"/>
        <v>2.7599472686804143</v>
      </c>
      <c r="P96" s="57">
        <f t="shared" si="42"/>
        <v>6.8233056202094029E-3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zoomScaleNormal="100" workbookViewId="0">
      <selection activeCell="H96" sqref="H96:I96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152</v>
      </c>
    </row>
    <row r="3" spans="1:17" ht="8.25" customHeight="1" thickBot="1" x14ac:dyDescent="0.3"/>
    <row r="4" spans="1:17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7" x14ac:dyDescent="0.25">
      <c r="A5" s="355"/>
      <c r="B5" s="345" t="s">
        <v>57</v>
      </c>
      <c r="C5" s="347"/>
      <c r="D5" s="345" t="str">
        <f>B5</f>
        <v>fev</v>
      </c>
      <c r="E5" s="347"/>
      <c r="F5" s="131" t="s">
        <v>149</v>
      </c>
      <c r="H5" s="348" t="str">
        <f>B5</f>
        <v>fev</v>
      </c>
      <c r="I5" s="347"/>
      <c r="J5" s="345" t="str">
        <f>B5</f>
        <v>fev</v>
      </c>
      <c r="K5" s="346"/>
      <c r="L5" s="131" t="str">
        <f>F5</f>
        <v>2023 /2022</v>
      </c>
      <c r="N5" s="348" t="str">
        <f>B5</f>
        <v>fev</v>
      </c>
      <c r="O5" s="346"/>
      <c r="P5" s="131" t="str">
        <f>L5</f>
        <v>2023 /2022</v>
      </c>
    </row>
    <row r="6" spans="1:17" ht="19.5" customHeight="1" thickBot="1" x14ac:dyDescent="0.3">
      <c r="A6" s="35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8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162</v>
      </c>
      <c r="B7" s="19">
        <v>20165.600000000002</v>
      </c>
      <c r="C7" s="147">
        <v>19445.87</v>
      </c>
      <c r="D7" s="214">
        <f>B7/$B$33</f>
        <v>8.1583490662943153E-2</v>
      </c>
      <c r="E7" s="246">
        <f>C7/$C$33</f>
        <v>8.678506663853254E-2</v>
      </c>
      <c r="F7" s="52">
        <f>(C7-B7)/B7</f>
        <v>-3.5690978696394017E-2</v>
      </c>
      <c r="H7" s="19">
        <v>8243.6280000000006</v>
      </c>
      <c r="I7" s="147">
        <v>8629.2400000000034</v>
      </c>
      <c r="J7" s="214">
        <f t="shared" ref="J7:J32" si="0">H7/$H$33</f>
        <v>0.120248542372822</v>
      </c>
      <c r="K7" s="246">
        <f>I7/$I$33</f>
        <v>0.13120632244532593</v>
      </c>
      <c r="L7" s="52">
        <f>(I7-H7)/H7</f>
        <v>4.6776977321150687E-2</v>
      </c>
      <c r="N7" s="40">
        <f t="shared" ref="N7:O33" si="1">(H7/B7)*10</f>
        <v>4.0879656444638393</v>
      </c>
      <c r="O7" s="149">
        <f t="shared" si="1"/>
        <v>4.4375695199032004</v>
      </c>
      <c r="P7" s="52">
        <f>(O7-N7)/N7</f>
        <v>8.5520257713715131E-2</v>
      </c>
      <c r="Q7" s="2"/>
    </row>
    <row r="8" spans="1:17" ht="20.100000000000001" customHeight="1" x14ac:dyDescent="0.25">
      <c r="A8" s="8" t="s">
        <v>163</v>
      </c>
      <c r="B8" s="19">
        <v>30751.290000000008</v>
      </c>
      <c r="C8" s="140">
        <v>26290.600000000002</v>
      </c>
      <c r="D8" s="214">
        <f t="shared" ref="D8:D32" si="2">B8/$B$33</f>
        <v>0.12440976616557195</v>
      </c>
      <c r="E8" s="215">
        <f t="shared" ref="E8:E32" si="3">C8/$C$33</f>
        <v>0.11733244503676121</v>
      </c>
      <c r="F8" s="52">
        <f t="shared" ref="F8:F33" si="4">(C8-B8)/B8</f>
        <v>-0.14505700411267317</v>
      </c>
      <c r="H8" s="19">
        <v>8051.2819999999983</v>
      </c>
      <c r="I8" s="140">
        <v>7468.7170000000015</v>
      </c>
      <c r="J8" s="214">
        <f t="shared" si="0"/>
        <v>0.11744282065281679</v>
      </c>
      <c r="K8" s="215">
        <f t="shared" ref="K8:K32" si="5">I8/$I$33</f>
        <v>0.11356074126515048</v>
      </c>
      <c r="L8" s="52">
        <f t="shared" ref="L8:L33" si="6">(I8-H8)/H8</f>
        <v>-7.2356799823928286E-2</v>
      </c>
      <c r="N8" s="40">
        <f t="shared" si="1"/>
        <v>2.6181932530310097</v>
      </c>
      <c r="O8" s="143">
        <f t="shared" si="1"/>
        <v>2.8408317041071718</v>
      </c>
      <c r="P8" s="52">
        <f t="shared" ref="P8:P33" si="7">(O8-N8)/N8</f>
        <v>8.5035148119192397E-2</v>
      </c>
      <c r="Q8" s="2"/>
    </row>
    <row r="9" spans="1:17" ht="20.100000000000001" customHeight="1" x14ac:dyDescent="0.25">
      <c r="A9" s="8" t="s">
        <v>164</v>
      </c>
      <c r="B9" s="19">
        <v>18901.550000000003</v>
      </c>
      <c r="C9" s="140">
        <v>14505.770000000004</v>
      </c>
      <c r="D9" s="214">
        <f t="shared" si="2"/>
        <v>7.6469553494076706E-2</v>
      </c>
      <c r="E9" s="215">
        <f t="shared" si="3"/>
        <v>6.4737870616908708E-2</v>
      </c>
      <c r="F9" s="52">
        <f t="shared" si="4"/>
        <v>-0.23256187984583265</v>
      </c>
      <c r="H9" s="19">
        <v>4904.8450000000003</v>
      </c>
      <c r="I9" s="140">
        <v>4865.1639999999998</v>
      </c>
      <c r="J9" s="214">
        <f t="shared" si="0"/>
        <v>7.1546224770771327E-2</v>
      </c>
      <c r="K9" s="215">
        <f t="shared" si="5"/>
        <v>7.3974101604937559E-2</v>
      </c>
      <c r="L9" s="52">
        <f t="shared" si="6"/>
        <v>-8.0901639093591115E-3</v>
      </c>
      <c r="N9" s="40">
        <f t="shared" si="1"/>
        <v>2.5949432718480758</v>
      </c>
      <c r="O9" s="143">
        <f t="shared" si="1"/>
        <v>3.3539508760996473</v>
      </c>
      <c r="P9" s="52">
        <f t="shared" si="7"/>
        <v>0.29249487358196419</v>
      </c>
      <c r="Q9" s="2"/>
    </row>
    <row r="10" spans="1:17" ht="20.100000000000001" customHeight="1" x14ac:dyDescent="0.25">
      <c r="A10" s="8" t="s">
        <v>166</v>
      </c>
      <c r="B10" s="19">
        <v>16286.910000000003</v>
      </c>
      <c r="C10" s="140">
        <v>13676.93</v>
      </c>
      <c r="D10" s="214">
        <f t="shared" si="2"/>
        <v>6.5891566326476553E-2</v>
      </c>
      <c r="E10" s="215">
        <f t="shared" si="3"/>
        <v>6.1038836599264769E-2</v>
      </c>
      <c r="F10" s="52">
        <f t="shared" si="4"/>
        <v>-0.16025016408882978</v>
      </c>
      <c r="H10" s="19">
        <v>5036.2889999999998</v>
      </c>
      <c r="I10" s="140">
        <v>4230.5060000000003</v>
      </c>
      <c r="J10" s="214">
        <f t="shared" si="0"/>
        <v>7.346357831991901E-2</v>
      </c>
      <c r="K10" s="215">
        <f t="shared" si="5"/>
        <v>6.4324220249162831E-2</v>
      </c>
      <c r="L10" s="52">
        <f t="shared" si="6"/>
        <v>-0.159995385491182</v>
      </c>
      <c r="N10" s="40">
        <f t="shared" si="1"/>
        <v>3.0922311230307029</v>
      </c>
      <c r="O10" s="143">
        <f t="shared" si="1"/>
        <v>3.093169300420489</v>
      </c>
      <c r="P10" s="52">
        <f t="shared" si="7"/>
        <v>3.0339821069602554E-4</v>
      </c>
      <c r="Q10" s="2"/>
    </row>
    <row r="11" spans="1:17" ht="20.100000000000001" customHeight="1" x14ac:dyDescent="0.25">
      <c r="A11" s="8" t="s">
        <v>165</v>
      </c>
      <c r="B11" s="19">
        <v>23777.439999999999</v>
      </c>
      <c r="C11" s="140">
        <v>32106.720000000001</v>
      </c>
      <c r="D11" s="214">
        <f t="shared" si="2"/>
        <v>9.6195826269919599E-2</v>
      </c>
      <c r="E11" s="215">
        <f t="shared" si="3"/>
        <v>0.1432892349246758</v>
      </c>
      <c r="F11" s="52">
        <f t="shared" si="4"/>
        <v>0.35030179867975708</v>
      </c>
      <c r="H11" s="19">
        <v>3264.3379999999997</v>
      </c>
      <c r="I11" s="140">
        <v>4216.8190000000004</v>
      </c>
      <c r="J11" s="214">
        <f t="shared" si="0"/>
        <v>4.7616399758966921E-2</v>
      </c>
      <c r="K11" s="215">
        <f t="shared" si="5"/>
        <v>6.4116111431316847E-2</v>
      </c>
      <c r="L11" s="52">
        <f t="shared" si="6"/>
        <v>0.29178381650429602</v>
      </c>
      <c r="N11" s="40">
        <f t="shared" si="1"/>
        <v>1.3728719323863292</v>
      </c>
      <c r="O11" s="143">
        <f t="shared" si="1"/>
        <v>1.3133758291099185</v>
      </c>
      <c r="P11" s="52">
        <f t="shared" si="7"/>
        <v>-4.3336965286335544E-2</v>
      </c>
      <c r="Q11" s="2"/>
    </row>
    <row r="12" spans="1:17" ht="20.100000000000001" customHeight="1" x14ac:dyDescent="0.25">
      <c r="A12" s="8" t="s">
        <v>167</v>
      </c>
      <c r="B12" s="19">
        <v>7935.7800000000007</v>
      </c>
      <c r="C12" s="140">
        <v>12487.720000000001</v>
      </c>
      <c r="D12" s="214">
        <f t="shared" si="2"/>
        <v>3.2105597330759857E-2</v>
      </c>
      <c r="E12" s="215">
        <f t="shared" si="3"/>
        <v>5.5731505577448354E-2</v>
      </c>
      <c r="F12" s="52">
        <f t="shared" si="4"/>
        <v>0.57359705032145547</v>
      </c>
      <c r="H12" s="19">
        <v>3127.3310000000001</v>
      </c>
      <c r="I12" s="140">
        <v>4127.9640000000009</v>
      </c>
      <c r="J12" s="214">
        <f t="shared" si="0"/>
        <v>4.561789957860056E-2</v>
      </c>
      <c r="K12" s="215">
        <f t="shared" si="5"/>
        <v>6.2765084251532849E-2</v>
      </c>
      <c r="L12" s="52">
        <f t="shared" si="6"/>
        <v>0.31996389253328178</v>
      </c>
      <c r="N12" s="40">
        <f t="shared" si="1"/>
        <v>3.9407985100393406</v>
      </c>
      <c r="O12" s="143">
        <f t="shared" si="1"/>
        <v>3.3056186397516925</v>
      </c>
      <c r="P12" s="52">
        <f t="shared" si="7"/>
        <v>-0.16118049899519149</v>
      </c>
      <c r="Q12" s="2"/>
    </row>
    <row r="13" spans="1:17" ht="20.100000000000001" customHeight="1" x14ac:dyDescent="0.25">
      <c r="A13" s="8" t="s">
        <v>168</v>
      </c>
      <c r="B13" s="19">
        <v>11536.159999999998</v>
      </c>
      <c r="C13" s="140">
        <v>11135.230000000001</v>
      </c>
      <c r="D13" s="214">
        <f t="shared" si="2"/>
        <v>4.6671569486958886E-2</v>
      </c>
      <c r="E13" s="215">
        <f t="shared" si="3"/>
        <v>4.9695471459255194E-2</v>
      </c>
      <c r="F13" s="52">
        <f t="shared" si="4"/>
        <v>-3.4754198970887773E-2</v>
      </c>
      <c r="H13" s="19">
        <v>4777.7890000000007</v>
      </c>
      <c r="I13" s="140">
        <v>4080.9679999999998</v>
      </c>
      <c r="J13" s="214">
        <f t="shared" si="0"/>
        <v>6.9692878307330564E-2</v>
      </c>
      <c r="K13" s="215">
        <f t="shared" si="5"/>
        <v>6.2050516997679585E-2</v>
      </c>
      <c r="L13" s="52">
        <f t="shared" si="6"/>
        <v>-0.14584591324564578</v>
      </c>
      <c r="N13" s="40">
        <f t="shared" si="1"/>
        <v>4.1415765731404566</v>
      </c>
      <c r="O13" s="143">
        <f t="shared" si="1"/>
        <v>3.664915767343826</v>
      </c>
      <c r="P13" s="52">
        <f t="shared" si="7"/>
        <v>-0.11509163174428291</v>
      </c>
      <c r="Q13" s="2"/>
    </row>
    <row r="14" spans="1:17" ht="20.100000000000001" customHeight="1" x14ac:dyDescent="0.25">
      <c r="A14" s="8" t="s">
        <v>170</v>
      </c>
      <c r="B14" s="19">
        <v>8846.2199999999993</v>
      </c>
      <c r="C14" s="140">
        <v>9769.5000000000018</v>
      </c>
      <c r="D14" s="214">
        <f t="shared" si="2"/>
        <v>3.5788942891475627E-2</v>
      </c>
      <c r="E14" s="215">
        <f t="shared" si="3"/>
        <v>4.3600348481458724E-2</v>
      </c>
      <c r="F14" s="52">
        <f t="shared" si="4"/>
        <v>0.10437000210259326</v>
      </c>
      <c r="H14" s="19">
        <v>2902.3009999999999</v>
      </c>
      <c r="I14" s="140">
        <v>3654.4119999999998</v>
      </c>
      <c r="J14" s="214">
        <f t="shared" si="0"/>
        <v>4.233542134327066E-2</v>
      </c>
      <c r="K14" s="215">
        <f t="shared" si="5"/>
        <v>5.5564795882379926E-2</v>
      </c>
      <c r="L14" s="52">
        <f t="shared" si="6"/>
        <v>0.25914300411983454</v>
      </c>
      <c r="N14" s="40">
        <f t="shared" si="1"/>
        <v>3.2808374650415661</v>
      </c>
      <c r="O14" s="143">
        <f t="shared" si="1"/>
        <v>3.7406336045856996</v>
      </c>
      <c r="P14" s="52">
        <f t="shared" si="7"/>
        <v>0.1401459671329095</v>
      </c>
      <c r="Q14" s="2"/>
    </row>
    <row r="15" spans="1:17" ht="20.100000000000001" customHeight="1" x14ac:dyDescent="0.25">
      <c r="A15" s="8" t="s">
        <v>169</v>
      </c>
      <c r="B15" s="19">
        <v>13527.430000000002</v>
      </c>
      <c r="C15" s="140">
        <v>13409.44</v>
      </c>
      <c r="D15" s="214">
        <f t="shared" si="2"/>
        <v>5.4727603398788884E-2</v>
      </c>
      <c r="E15" s="215">
        <f t="shared" si="3"/>
        <v>5.9845054193276195E-2</v>
      </c>
      <c r="F15" s="52">
        <f t="shared" si="4"/>
        <v>-8.7222776240573098E-3</v>
      </c>
      <c r="H15" s="19">
        <v>3770.6669999999995</v>
      </c>
      <c r="I15" s="140">
        <v>3580.9339999999997</v>
      </c>
      <c r="J15" s="214">
        <f t="shared" si="0"/>
        <v>5.5002143537202494E-2</v>
      </c>
      <c r="K15" s="215">
        <f t="shared" si="5"/>
        <v>5.4447573721374133E-2</v>
      </c>
      <c r="L15" s="52">
        <f t="shared" si="6"/>
        <v>-5.0318153260417782E-2</v>
      </c>
      <c r="N15" s="40">
        <f t="shared" si="1"/>
        <v>2.7874230360090562</v>
      </c>
      <c r="O15" s="143">
        <f t="shared" si="1"/>
        <v>2.6704575284277343</v>
      </c>
      <c r="P15" s="52">
        <f t="shared" si="7"/>
        <v>-4.1961878792818381E-2</v>
      </c>
      <c r="Q15" s="2"/>
    </row>
    <row r="16" spans="1:17" ht="20.100000000000001" customHeight="1" x14ac:dyDescent="0.25">
      <c r="A16" s="8" t="s">
        <v>171</v>
      </c>
      <c r="B16" s="19">
        <v>9323.19</v>
      </c>
      <c r="C16" s="140">
        <v>12223.859999999997</v>
      </c>
      <c r="D16" s="214">
        <f t="shared" si="2"/>
        <v>3.771860913207864E-2</v>
      </c>
      <c r="E16" s="215">
        <f t="shared" si="3"/>
        <v>5.4553923515897829E-2</v>
      </c>
      <c r="F16" s="52">
        <f t="shared" si="4"/>
        <v>0.31112419676097947</v>
      </c>
      <c r="H16" s="19">
        <v>2273.2680000000005</v>
      </c>
      <c r="I16" s="140">
        <v>2820.7959999999998</v>
      </c>
      <c r="J16" s="214">
        <f t="shared" si="0"/>
        <v>3.3159813060800458E-2</v>
      </c>
      <c r="K16" s="215">
        <f t="shared" si="5"/>
        <v>4.2889787458511457E-2</v>
      </c>
      <c r="L16" s="52">
        <f t="shared" si="6"/>
        <v>0.24085501577464655</v>
      </c>
      <c r="N16" s="40">
        <f t="shared" si="1"/>
        <v>2.4382941890061236</v>
      </c>
      <c r="O16" s="143">
        <f t="shared" si="1"/>
        <v>2.3076147796195317</v>
      </c>
      <c r="P16" s="52">
        <f t="shared" si="7"/>
        <v>-5.35946031351772E-2</v>
      </c>
      <c r="Q16" s="2"/>
    </row>
    <row r="17" spans="1:17" ht="20.100000000000001" customHeight="1" x14ac:dyDescent="0.25">
      <c r="A17" s="8" t="s">
        <v>172</v>
      </c>
      <c r="B17" s="19">
        <v>11227.639999999998</v>
      </c>
      <c r="C17" s="140">
        <v>5799.4300000000012</v>
      </c>
      <c r="D17" s="214">
        <f t="shared" si="2"/>
        <v>4.542339742466809E-2</v>
      </c>
      <c r="E17" s="215">
        <f t="shared" si="3"/>
        <v>2.5882304006737928E-2</v>
      </c>
      <c r="F17" s="52">
        <f t="shared" si="4"/>
        <v>-0.48346847601098697</v>
      </c>
      <c r="H17" s="19">
        <v>3834.0529999999999</v>
      </c>
      <c r="I17" s="140">
        <v>2122.8530000000001</v>
      </c>
      <c r="J17" s="214">
        <f t="shared" si="0"/>
        <v>5.5926745436614224E-2</v>
      </c>
      <c r="K17" s="215">
        <f t="shared" si="5"/>
        <v>3.227766700451342E-2</v>
      </c>
      <c r="L17" s="52">
        <f t="shared" si="6"/>
        <v>-0.44631620898302654</v>
      </c>
      <c r="N17" s="40">
        <f t="shared" si="1"/>
        <v>3.4148342839635051</v>
      </c>
      <c r="O17" s="143">
        <f t="shared" si="1"/>
        <v>3.6604511132990645</v>
      </c>
      <c r="P17" s="52">
        <f t="shared" si="7"/>
        <v>7.1926427144358707E-2</v>
      </c>
      <c r="Q17" s="2"/>
    </row>
    <row r="18" spans="1:17" ht="20.100000000000001" customHeight="1" x14ac:dyDescent="0.25">
      <c r="A18" s="8" t="s">
        <v>173</v>
      </c>
      <c r="B18" s="19">
        <v>7685.4200000000019</v>
      </c>
      <c r="C18" s="140">
        <v>6297.7999999999993</v>
      </c>
      <c r="D18" s="214">
        <f t="shared" si="2"/>
        <v>3.1092721804002691E-2</v>
      </c>
      <c r="E18" s="215">
        <f t="shared" si="3"/>
        <v>2.81064818738452E-2</v>
      </c>
      <c r="F18" s="52">
        <f t="shared" si="4"/>
        <v>-0.18055226649942388</v>
      </c>
      <c r="H18" s="19">
        <v>1890.0660000000003</v>
      </c>
      <c r="I18" s="140">
        <v>1604.4520000000002</v>
      </c>
      <c r="J18" s="214">
        <f t="shared" si="0"/>
        <v>2.7570104023183748E-2</v>
      </c>
      <c r="K18" s="215">
        <f t="shared" si="5"/>
        <v>2.4395456200088074E-2</v>
      </c>
      <c r="L18" s="52">
        <f t="shared" si="6"/>
        <v>-0.15111324154817873</v>
      </c>
      <c r="N18" s="40">
        <f t="shared" si="1"/>
        <v>2.4592878463376104</v>
      </c>
      <c r="O18" s="143">
        <f t="shared" si="1"/>
        <v>2.5476388580139102</v>
      </c>
      <c r="P18" s="52">
        <f t="shared" si="7"/>
        <v>3.5925445574771876E-2</v>
      </c>
      <c r="Q18" s="2"/>
    </row>
    <row r="19" spans="1:17" ht="20.100000000000001" customHeight="1" x14ac:dyDescent="0.25">
      <c r="A19" s="8" t="s">
        <v>175</v>
      </c>
      <c r="B19" s="19">
        <v>2007.95</v>
      </c>
      <c r="C19" s="140">
        <v>2896.13</v>
      </c>
      <c r="D19" s="214">
        <f t="shared" si="2"/>
        <v>8.1235157930662459E-3</v>
      </c>
      <c r="E19" s="215">
        <f t="shared" si="3"/>
        <v>1.2925152489647068E-2</v>
      </c>
      <c r="F19" s="52">
        <f t="shared" si="4"/>
        <v>0.44233173136781295</v>
      </c>
      <c r="H19" s="19">
        <v>1204.7599999999998</v>
      </c>
      <c r="I19" s="140">
        <v>1303.8520000000001</v>
      </c>
      <c r="J19" s="214">
        <f t="shared" si="0"/>
        <v>1.7573650085748772E-2</v>
      </c>
      <c r="K19" s="215">
        <f t="shared" si="5"/>
        <v>1.9824877501724722E-2</v>
      </c>
      <c r="L19" s="52">
        <f t="shared" si="6"/>
        <v>8.225040672001091E-2</v>
      </c>
      <c r="N19" s="40">
        <f t="shared" si="1"/>
        <v>5.9999501979630949</v>
      </c>
      <c r="O19" s="143">
        <f t="shared" si="1"/>
        <v>4.5020492864615882</v>
      </c>
      <c r="P19" s="52">
        <f t="shared" si="7"/>
        <v>-0.24965222411513091</v>
      </c>
      <c r="Q19" s="2"/>
    </row>
    <row r="20" spans="1:17" ht="20.100000000000001" customHeight="1" x14ac:dyDescent="0.25">
      <c r="A20" s="8" t="s">
        <v>174</v>
      </c>
      <c r="B20" s="19">
        <v>7960.0900000000011</v>
      </c>
      <c r="C20" s="140">
        <v>4450.97</v>
      </c>
      <c r="D20" s="214">
        <f t="shared" si="2"/>
        <v>3.220394772241774E-2</v>
      </c>
      <c r="E20" s="215">
        <f t="shared" si="3"/>
        <v>1.9864255394904377E-2</v>
      </c>
      <c r="F20" s="52">
        <f t="shared" si="4"/>
        <v>-0.44083923674229819</v>
      </c>
      <c r="H20" s="19">
        <v>1843.4690000000003</v>
      </c>
      <c r="I20" s="140">
        <v>1158.6190000000001</v>
      </c>
      <c r="J20" s="214">
        <f t="shared" si="0"/>
        <v>2.6890400702152477E-2</v>
      </c>
      <c r="K20" s="215">
        <f t="shared" si="5"/>
        <v>1.7616631140781925E-2</v>
      </c>
      <c r="L20" s="52">
        <f t="shared" si="6"/>
        <v>-0.37150068701996075</v>
      </c>
      <c r="N20" s="40">
        <f t="shared" si="1"/>
        <v>2.3158896444638186</v>
      </c>
      <c r="O20" s="143">
        <f t="shared" si="1"/>
        <v>2.6030707913106581</v>
      </c>
      <c r="P20" s="52">
        <f t="shared" si="7"/>
        <v>0.12400467679163896</v>
      </c>
      <c r="Q20" s="2"/>
    </row>
    <row r="21" spans="1:17" ht="20.100000000000001" customHeight="1" x14ac:dyDescent="0.25">
      <c r="A21" s="8" t="s">
        <v>176</v>
      </c>
      <c r="B21" s="19">
        <v>3300.1599999999989</v>
      </c>
      <c r="C21" s="140">
        <v>4027.6899999999982</v>
      </c>
      <c r="D21" s="214">
        <f t="shared" si="2"/>
        <v>1.3351379207473042E-2</v>
      </c>
      <c r="E21" s="215">
        <f t="shared" si="3"/>
        <v>1.7975197049520077E-2</v>
      </c>
      <c r="F21" s="52">
        <f t="shared" si="4"/>
        <v>0.22045294773586721</v>
      </c>
      <c r="H21" s="19">
        <v>1079.133</v>
      </c>
      <c r="I21" s="140">
        <v>994.55899999999997</v>
      </c>
      <c r="J21" s="214">
        <f t="shared" si="0"/>
        <v>1.5741148227019768E-2</v>
      </c>
      <c r="K21" s="215">
        <f t="shared" si="5"/>
        <v>1.5122123019512825E-2</v>
      </c>
      <c r="L21" s="52">
        <f t="shared" si="6"/>
        <v>-7.8372174699504193E-2</v>
      </c>
      <c r="N21" s="40">
        <f t="shared" si="1"/>
        <v>3.2699414573838852</v>
      </c>
      <c r="O21" s="143">
        <f t="shared" si="1"/>
        <v>2.4693037448264397</v>
      </c>
      <c r="P21" s="52">
        <f t="shared" si="7"/>
        <v>-0.24484772066775631</v>
      </c>
      <c r="Q21" s="2"/>
    </row>
    <row r="22" spans="1:17" ht="20.100000000000001" customHeight="1" x14ac:dyDescent="0.25">
      <c r="A22" s="8" t="s">
        <v>179</v>
      </c>
      <c r="B22" s="19">
        <v>3910.6500000000005</v>
      </c>
      <c r="C22" s="140">
        <v>3602.0300000000007</v>
      </c>
      <c r="D22" s="214">
        <f t="shared" si="2"/>
        <v>1.5821224152072769E-2</v>
      </c>
      <c r="E22" s="215">
        <f t="shared" si="3"/>
        <v>1.607551699070257E-2</v>
      </c>
      <c r="F22" s="52">
        <f t="shared" si="4"/>
        <v>-7.8917826959712542E-2</v>
      </c>
      <c r="H22" s="19">
        <v>1034.4059999999999</v>
      </c>
      <c r="I22" s="140">
        <v>916.39500000000032</v>
      </c>
      <c r="J22" s="214">
        <f t="shared" si="0"/>
        <v>1.5088722310334878E-2</v>
      </c>
      <c r="K22" s="215">
        <f t="shared" si="5"/>
        <v>1.3933650919117378E-2</v>
      </c>
      <c r="L22" s="52">
        <f t="shared" si="6"/>
        <v>-0.11408576516377479</v>
      </c>
      <c r="N22" s="40">
        <f t="shared" si="1"/>
        <v>2.6450999194507303</v>
      </c>
      <c r="O22" s="143">
        <f t="shared" si="1"/>
        <v>2.5441070729560833</v>
      </c>
      <c r="P22" s="52">
        <f t="shared" si="7"/>
        <v>-3.8181108302184193E-2</v>
      </c>
      <c r="Q22" s="2"/>
    </row>
    <row r="23" spans="1:17" ht="20.100000000000001" customHeight="1" x14ac:dyDescent="0.25">
      <c r="A23" s="8" t="s">
        <v>177</v>
      </c>
      <c r="B23" s="19">
        <v>201.42000000000004</v>
      </c>
      <c r="C23" s="140">
        <v>349.45</v>
      </c>
      <c r="D23" s="214">
        <f t="shared" si="2"/>
        <v>8.1488012701481797E-4</v>
      </c>
      <c r="E23" s="215">
        <f t="shared" si="3"/>
        <v>1.5595620837141869E-3</v>
      </c>
      <c r="F23" s="52">
        <f t="shared" si="4"/>
        <v>0.73493198292125861</v>
      </c>
      <c r="H23" s="19">
        <v>465.74599999999992</v>
      </c>
      <c r="I23" s="140">
        <v>853.29499999999985</v>
      </c>
      <c r="J23" s="214">
        <f t="shared" si="0"/>
        <v>6.793765756530055E-3</v>
      </c>
      <c r="K23" s="215">
        <f t="shared" si="5"/>
        <v>1.2974224718629256E-2</v>
      </c>
      <c r="L23" s="52">
        <f t="shared" si="6"/>
        <v>0.83210376471295511</v>
      </c>
      <c r="N23" s="40">
        <f t="shared" si="1"/>
        <v>23.12312580677191</v>
      </c>
      <c r="O23" s="143">
        <f t="shared" si="1"/>
        <v>24.418228645013592</v>
      </c>
      <c r="P23" s="52">
        <f t="shared" si="7"/>
        <v>5.6008986374255443E-2</v>
      </c>
      <c r="Q23" s="2"/>
    </row>
    <row r="24" spans="1:17" ht="20.100000000000001" customHeight="1" x14ac:dyDescent="0.25">
      <c r="A24" s="8" t="s">
        <v>181</v>
      </c>
      <c r="B24" s="19">
        <v>1836.4899999999998</v>
      </c>
      <c r="C24" s="140">
        <v>2078.2199999999998</v>
      </c>
      <c r="D24" s="214">
        <f t="shared" si="2"/>
        <v>7.4298441289913737E-3</v>
      </c>
      <c r="E24" s="215">
        <f t="shared" si="3"/>
        <v>9.2748980215095062E-3</v>
      </c>
      <c r="F24" s="52">
        <f t="shared" si="4"/>
        <v>0.13162609107591114</v>
      </c>
      <c r="H24" s="19">
        <v>762.13099999999986</v>
      </c>
      <c r="I24" s="140">
        <v>838.476</v>
      </c>
      <c r="J24" s="214">
        <f t="shared" si="0"/>
        <v>1.1117088476959559E-2</v>
      </c>
      <c r="K24" s="215">
        <f t="shared" si="5"/>
        <v>1.2748904007614466E-2</v>
      </c>
      <c r="L24" s="52">
        <f t="shared" si="6"/>
        <v>0.10017306735981105</v>
      </c>
      <c r="N24" s="40">
        <f t="shared" si="1"/>
        <v>4.1499327521522034</v>
      </c>
      <c r="O24" s="143">
        <f t="shared" si="1"/>
        <v>4.0345872910471465</v>
      </c>
      <c r="P24" s="52">
        <f t="shared" si="7"/>
        <v>-2.7794537404307897E-2</v>
      </c>
      <c r="Q24" s="2"/>
    </row>
    <row r="25" spans="1:17" ht="20.100000000000001" customHeight="1" x14ac:dyDescent="0.25">
      <c r="A25" s="8" t="s">
        <v>178</v>
      </c>
      <c r="B25" s="19">
        <v>5319.8099999999995</v>
      </c>
      <c r="C25" s="140">
        <v>3343.1299999999997</v>
      </c>
      <c r="D25" s="214">
        <f t="shared" si="2"/>
        <v>2.1522229413636667E-2</v>
      </c>
      <c r="E25" s="215">
        <f t="shared" si="3"/>
        <v>1.4920070936979279E-2</v>
      </c>
      <c r="F25" s="52">
        <f t="shared" si="4"/>
        <v>-0.37156966132249086</v>
      </c>
      <c r="H25" s="19">
        <v>1167.7169999999996</v>
      </c>
      <c r="I25" s="140">
        <v>804.05100000000016</v>
      </c>
      <c r="J25" s="214">
        <f t="shared" si="0"/>
        <v>1.703330950328721E-2</v>
      </c>
      <c r="K25" s="215">
        <f t="shared" si="5"/>
        <v>1.2225476956080342E-2</v>
      </c>
      <c r="L25" s="52">
        <f t="shared" si="6"/>
        <v>-0.31143333530298828</v>
      </c>
      <c r="N25" s="40">
        <f t="shared" si="1"/>
        <v>2.1950351610301864</v>
      </c>
      <c r="O25" s="143">
        <f t="shared" si="1"/>
        <v>2.4050844567815197</v>
      </c>
      <c r="P25" s="52">
        <f t="shared" si="7"/>
        <v>9.5692907102568614E-2</v>
      </c>
      <c r="Q25" s="2"/>
    </row>
    <row r="26" spans="1:17" ht="20.100000000000001" customHeight="1" x14ac:dyDescent="0.25">
      <c r="A26" s="8" t="s">
        <v>180</v>
      </c>
      <c r="B26" s="19">
        <v>2179.7700000000004</v>
      </c>
      <c r="C26" s="140">
        <v>2533.3599999999997</v>
      </c>
      <c r="D26" s="214">
        <f t="shared" si="2"/>
        <v>8.8186439006210388E-3</v>
      </c>
      <c r="E26" s="215">
        <f t="shared" si="3"/>
        <v>1.1306144513945262E-2</v>
      </c>
      <c r="F26" s="52">
        <f t="shared" si="4"/>
        <v>0.16221436206572215</v>
      </c>
      <c r="H26" s="19">
        <v>454.34500000000008</v>
      </c>
      <c r="I26" s="140">
        <v>568.61400000000003</v>
      </c>
      <c r="J26" s="214">
        <f t="shared" si="0"/>
        <v>6.6274611111005761E-3</v>
      </c>
      <c r="K26" s="215">
        <f t="shared" si="5"/>
        <v>8.6456920691655968E-3</v>
      </c>
      <c r="L26" s="52">
        <f t="shared" si="6"/>
        <v>0.25150271269629892</v>
      </c>
      <c r="N26" s="40">
        <f t="shared" si="1"/>
        <v>2.0843712868788908</v>
      </c>
      <c r="O26" s="143">
        <f t="shared" si="1"/>
        <v>2.2445053209966215</v>
      </c>
      <c r="P26" s="52">
        <f t="shared" si="7"/>
        <v>7.6826060273317787E-2</v>
      </c>
      <c r="Q26" s="2"/>
    </row>
    <row r="27" spans="1:17" ht="20.100000000000001" customHeight="1" x14ac:dyDescent="0.25">
      <c r="A27" s="8" t="s">
        <v>182</v>
      </c>
      <c r="B27" s="19">
        <v>442.43</v>
      </c>
      <c r="C27" s="140">
        <v>657.31</v>
      </c>
      <c r="D27" s="214">
        <f t="shared" si="2"/>
        <v>1.7899285800574215E-3</v>
      </c>
      <c r="E27" s="215">
        <f t="shared" si="3"/>
        <v>2.933511956635204E-3</v>
      </c>
      <c r="F27" s="52">
        <f t="shared" si="4"/>
        <v>0.48568135072214796</v>
      </c>
      <c r="H27" s="19">
        <v>306.50600000000009</v>
      </c>
      <c r="I27" s="140">
        <v>527.21799999999985</v>
      </c>
      <c r="J27" s="214">
        <f t="shared" si="0"/>
        <v>4.4709562013865965E-3</v>
      </c>
      <c r="K27" s="215">
        <f t="shared" si="5"/>
        <v>8.016271989999095E-3</v>
      </c>
      <c r="L27" s="52">
        <f t="shared" si="6"/>
        <v>0.7200903081831993</v>
      </c>
      <c r="N27" s="40">
        <f t="shared" si="1"/>
        <v>6.9277851863571662</v>
      </c>
      <c r="O27" s="143">
        <f t="shared" si="1"/>
        <v>8.0208425248360733</v>
      </c>
      <c r="P27" s="52">
        <f t="shared" si="7"/>
        <v>0.15777875743483738</v>
      </c>
      <c r="Q27" s="2"/>
    </row>
    <row r="28" spans="1:17" ht="20.100000000000001" customHeight="1" x14ac:dyDescent="0.25">
      <c r="A28" s="8" t="s">
        <v>186</v>
      </c>
      <c r="B28" s="19">
        <v>2106.25</v>
      </c>
      <c r="C28" s="140">
        <v>1266.3500000000001</v>
      </c>
      <c r="D28" s="214">
        <f t="shared" si="2"/>
        <v>8.5212057766108629E-3</v>
      </c>
      <c r="E28" s="215">
        <f t="shared" si="3"/>
        <v>5.6515994983873542E-3</v>
      </c>
      <c r="F28" s="52">
        <f t="shared" si="4"/>
        <v>-0.39876557863501477</v>
      </c>
      <c r="H28" s="19">
        <v>724.57100000000014</v>
      </c>
      <c r="I28" s="140">
        <v>451.1939999999999</v>
      </c>
      <c r="J28" s="214">
        <f t="shared" si="0"/>
        <v>1.0569206494472823E-2</v>
      </c>
      <c r="K28" s="215">
        <f t="shared" si="5"/>
        <v>6.8603382742160775E-3</v>
      </c>
      <c r="L28" s="52">
        <f t="shared" si="6"/>
        <v>-0.37729497868393874</v>
      </c>
      <c r="N28" s="40">
        <f t="shared" si="1"/>
        <v>3.4400997032640959</v>
      </c>
      <c r="O28" s="143">
        <f t="shared" si="1"/>
        <v>3.5629486318948143</v>
      </c>
      <c r="P28" s="52">
        <f t="shared" si="7"/>
        <v>3.571086283172395E-2</v>
      </c>
      <c r="Q28" s="2"/>
    </row>
    <row r="29" spans="1:17" ht="20.100000000000001" customHeight="1" x14ac:dyDescent="0.25">
      <c r="A29" s="8" t="s">
        <v>183</v>
      </c>
      <c r="B29" s="19">
        <v>2013.9</v>
      </c>
      <c r="C29" s="140">
        <v>1040.5900000000001</v>
      </c>
      <c r="D29" s="214">
        <f t="shared" si="2"/>
        <v>8.1475875672482444E-3</v>
      </c>
      <c r="E29" s="215">
        <f t="shared" si="3"/>
        <v>4.6440541098644898E-3</v>
      </c>
      <c r="F29" s="52">
        <f t="shared" si="4"/>
        <v>-0.48329609215949149</v>
      </c>
      <c r="H29" s="19">
        <v>553.19399999999996</v>
      </c>
      <c r="I29" s="140">
        <v>438.39699999999993</v>
      </c>
      <c r="J29" s="214">
        <f t="shared" si="0"/>
        <v>8.0693563743282539E-3</v>
      </c>
      <c r="K29" s="215">
        <f t="shared" si="5"/>
        <v>6.665761775204249E-3</v>
      </c>
      <c r="L29" s="52">
        <f t="shared" si="6"/>
        <v>-0.20751671203953773</v>
      </c>
      <c r="N29" s="40">
        <f t="shared" si="1"/>
        <v>2.746879189632057</v>
      </c>
      <c r="O29" s="143">
        <f t="shared" si="1"/>
        <v>4.2129657213696063</v>
      </c>
      <c r="P29" s="52">
        <f t="shared" si="7"/>
        <v>0.53372807121303756</v>
      </c>
      <c r="Q29" s="2"/>
    </row>
    <row r="30" spans="1:17" ht="20.100000000000001" customHeight="1" x14ac:dyDescent="0.25">
      <c r="A30" s="8" t="s">
        <v>187</v>
      </c>
      <c r="B30" s="19">
        <v>1086.5400000000002</v>
      </c>
      <c r="C30" s="140">
        <v>1336.3399999999997</v>
      </c>
      <c r="D30" s="214">
        <f t="shared" si="2"/>
        <v>4.3957891629762694E-3</v>
      </c>
      <c r="E30" s="215">
        <f t="shared" si="3"/>
        <v>5.9639582056105764E-3</v>
      </c>
      <c r="F30" s="52">
        <f t="shared" si="4"/>
        <v>0.22990409925083241</v>
      </c>
      <c r="H30" s="19">
        <v>471.82299999999992</v>
      </c>
      <c r="I30" s="140">
        <v>355.87699999999995</v>
      </c>
      <c r="J30" s="214">
        <f t="shared" si="0"/>
        <v>6.8824100272321821E-3</v>
      </c>
      <c r="K30" s="215">
        <f t="shared" si="5"/>
        <v>5.4110573367846101E-3</v>
      </c>
      <c r="L30" s="52">
        <f t="shared" si="6"/>
        <v>-0.24574045775640438</v>
      </c>
      <c r="N30" s="40">
        <f t="shared" si="1"/>
        <v>4.3424356213300923</v>
      </c>
      <c r="O30" s="143">
        <f t="shared" si="1"/>
        <v>2.6630722720265805</v>
      </c>
      <c r="P30" s="52">
        <f t="shared" si="7"/>
        <v>-0.38673304471215653</v>
      </c>
      <c r="Q30" s="2"/>
    </row>
    <row r="31" spans="1:17" ht="20.100000000000001" customHeight="1" x14ac:dyDescent="0.25">
      <c r="A31" s="8" t="s">
        <v>198</v>
      </c>
      <c r="B31" s="19">
        <v>354.15</v>
      </c>
      <c r="C31" s="140">
        <v>1739.07</v>
      </c>
      <c r="D31" s="214">
        <f t="shared" si="2"/>
        <v>1.4327762733705575E-3</v>
      </c>
      <c r="E31" s="215">
        <f t="shared" si="3"/>
        <v>7.761303857275235E-3</v>
      </c>
      <c r="F31" s="52">
        <f t="shared" si="4"/>
        <v>3.9105463786531134</v>
      </c>
      <c r="H31" s="19">
        <v>76.801999999999992</v>
      </c>
      <c r="I31" s="140">
        <v>355.53700000000003</v>
      </c>
      <c r="J31" s="214">
        <f t="shared" si="0"/>
        <v>1.1202990420379805E-3</v>
      </c>
      <c r="K31" s="215">
        <f t="shared" si="5"/>
        <v>5.4058876868929165E-3</v>
      </c>
      <c r="L31" s="52">
        <f t="shared" si="6"/>
        <v>3.6292674669930478</v>
      </c>
      <c r="N31" s="40">
        <f t="shared" si="1"/>
        <v>2.1686291119582095</v>
      </c>
      <c r="O31" s="143">
        <f t="shared" si="1"/>
        <v>2.0444087932055641</v>
      </c>
      <c r="P31" s="52">
        <f t="shared" si="7"/>
        <v>-5.728057327445818E-2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34493.219999999972</v>
      </c>
      <c r="C32" s="140">
        <f>C33-SUM(C7:C31)</f>
        <v>17599.79999999993</v>
      </c>
      <c r="D32" s="214">
        <f t="shared" si="2"/>
        <v>0.13954840380672243</v>
      </c>
      <c r="E32" s="215">
        <f t="shared" si="3"/>
        <v>7.854623196724235E-2</v>
      </c>
      <c r="F32" s="52">
        <f t="shared" si="4"/>
        <v>-0.4897605964302566</v>
      </c>
      <c r="H32" s="19">
        <f>H33-SUM(H7:H31)</f>
        <v>6334.4499999999971</v>
      </c>
      <c r="I32" s="140">
        <f>I33-SUM(I7:I31)</f>
        <v>4799.5680000000066</v>
      </c>
      <c r="J32" s="214">
        <f t="shared" si="0"/>
        <v>9.2399654525109801E-2</v>
      </c>
      <c r="K32" s="215">
        <f t="shared" si="5"/>
        <v>7.2976724092303449E-2</v>
      </c>
      <c r="L32" s="52">
        <f t="shared" si="6"/>
        <v>-0.24230706691188519</v>
      </c>
      <c r="N32" s="40">
        <f t="shared" si="1"/>
        <v>1.8364333628463803</v>
      </c>
      <c r="O32" s="143">
        <f t="shared" si="1"/>
        <v>2.7270582620257193</v>
      </c>
      <c r="P32" s="52">
        <f t="shared" si="7"/>
        <v>0.48497534252967112</v>
      </c>
      <c r="Q32" s="2"/>
    </row>
    <row r="33" spans="1:17" ht="26.25" customHeight="1" thickBot="1" x14ac:dyDescent="0.3">
      <c r="A33" s="35" t="s">
        <v>18</v>
      </c>
      <c r="B33" s="36">
        <v>247177.45999999996</v>
      </c>
      <c r="C33" s="148">
        <v>224069.30999999994</v>
      </c>
      <c r="D33" s="251">
        <f>SUM(D7:D32)</f>
        <v>1</v>
      </c>
      <c r="E33" s="252">
        <f>SUM(E7:E32)</f>
        <v>1.0000000000000002</v>
      </c>
      <c r="F33" s="57">
        <f t="shared" si="4"/>
        <v>-9.3488095556933173E-2</v>
      </c>
      <c r="G33" s="56"/>
      <c r="H33" s="36">
        <v>68554.910000000018</v>
      </c>
      <c r="I33" s="148">
        <v>65768.477000000014</v>
      </c>
      <c r="J33" s="251">
        <f>SUM(J7:J32)</f>
        <v>0.99999999999999956</v>
      </c>
      <c r="K33" s="252">
        <f>SUM(K7:K32)</f>
        <v>1</v>
      </c>
      <c r="L33" s="57">
        <f t="shared" si="6"/>
        <v>-4.0645272526796457E-2</v>
      </c>
      <c r="M33" s="56"/>
      <c r="N33" s="37">
        <f t="shared" si="1"/>
        <v>2.7735097690541859</v>
      </c>
      <c r="O33" s="150">
        <f t="shared" si="1"/>
        <v>2.9351845194685531</v>
      </c>
      <c r="P33" s="57">
        <f t="shared" si="7"/>
        <v>5.8292475555080173E-2</v>
      </c>
      <c r="Q33" s="2"/>
    </row>
    <row r="35" spans="1:17" ht="15.75" thickBot="1" x14ac:dyDescent="0.3"/>
    <row r="36" spans="1:17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7" x14ac:dyDescent="0.25">
      <c r="A37" s="355"/>
      <c r="B37" s="345" t="str">
        <f>B5</f>
        <v>fev</v>
      </c>
      <c r="C37" s="347"/>
      <c r="D37" s="345" t="str">
        <f>B37</f>
        <v>fev</v>
      </c>
      <c r="E37" s="347"/>
      <c r="F37" s="131" t="str">
        <f>F5</f>
        <v>2023 /2022</v>
      </c>
      <c r="H37" s="348" t="str">
        <f>B37</f>
        <v>fev</v>
      </c>
      <c r="I37" s="347"/>
      <c r="J37" s="345" t="str">
        <f>B37</f>
        <v>fev</v>
      </c>
      <c r="K37" s="346"/>
      <c r="L37" s="131" t="str">
        <f>F37</f>
        <v>2023 /2022</v>
      </c>
      <c r="N37" s="348" t="str">
        <f>B37</f>
        <v>fev</v>
      </c>
      <c r="O37" s="346"/>
      <c r="P37" s="131" t="str">
        <f>F37</f>
        <v>2023 /2022</v>
      </c>
    </row>
    <row r="38" spans="1:17" ht="19.5" customHeight="1" thickBot="1" x14ac:dyDescent="0.3">
      <c r="A38" s="356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2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8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163</v>
      </c>
      <c r="B39" s="19">
        <v>30751.290000000008</v>
      </c>
      <c r="C39" s="147">
        <v>26290.600000000002</v>
      </c>
      <c r="D39" s="247">
        <f>B39/$B$62</f>
        <v>0.28485406912946876</v>
      </c>
      <c r="E39" s="246">
        <f>C39/$C$62</f>
        <v>0.27104798326448348</v>
      </c>
      <c r="F39" s="52">
        <f>(C39-B39)/B39</f>
        <v>-0.14505700411267317</v>
      </c>
      <c r="H39" s="39">
        <v>8051.2819999999983</v>
      </c>
      <c r="I39" s="147">
        <v>7468.7170000000015</v>
      </c>
      <c r="J39" s="250">
        <f>H39/$H$62</f>
        <v>0.26105321930312481</v>
      </c>
      <c r="K39" s="246">
        <f>I39/$I$62</f>
        <v>0.26632656354218837</v>
      </c>
      <c r="L39" s="52">
        <f>(I39-H39)/H39</f>
        <v>-7.2356799823928286E-2</v>
      </c>
      <c r="N39" s="40">
        <f t="shared" ref="N39:O62" si="8">(H39/B39)*10</f>
        <v>2.6181932530310097</v>
      </c>
      <c r="O39" s="149">
        <f t="shared" si="8"/>
        <v>2.8408317041071718</v>
      </c>
      <c r="P39" s="52">
        <f>(O39-N39)/N39</f>
        <v>8.5035148119192397E-2</v>
      </c>
    </row>
    <row r="40" spans="1:17" ht="20.100000000000001" customHeight="1" x14ac:dyDescent="0.25">
      <c r="A40" s="38" t="s">
        <v>167</v>
      </c>
      <c r="B40" s="19">
        <v>7935.7800000000007</v>
      </c>
      <c r="C40" s="140">
        <v>12487.720000000001</v>
      </c>
      <c r="D40" s="247">
        <f t="shared" ref="D40:D61" si="9">B40/$B$62</f>
        <v>7.3510386872103747E-2</v>
      </c>
      <c r="E40" s="215">
        <f t="shared" ref="E40:E61" si="10">C40/$C$62</f>
        <v>0.12874454449771233</v>
      </c>
      <c r="F40" s="52">
        <f t="shared" ref="F40:F62" si="11">(C40-B40)/B40</f>
        <v>0.57359705032145547</v>
      </c>
      <c r="H40" s="19">
        <v>3127.3310000000001</v>
      </c>
      <c r="I40" s="140">
        <v>4127.9640000000009</v>
      </c>
      <c r="J40" s="247">
        <f t="shared" ref="J40:J62" si="12">H40/$H$62</f>
        <v>0.10139997895694881</v>
      </c>
      <c r="K40" s="215">
        <f t="shared" ref="K40:K62" si="13">I40/$I$62</f>
        <v>0.14719883837423028</v>
      </c>
      <c r="L40" s="52">
        <f t="shared" ref="L40:L62" si="14">(I40-H40)/H40</f>
        <v>0.31996389253328178</v>
      </c>
      <c r="N40" s="40">
        <f t="shared" si="8"/>
        <v>3.9407985100393406</v>
      </c>
      <c r="O40" s="143">
        <f t="shared" si="8"/>
        <v>3.3056186397516925</v>
      </c>
      <c r="P40" s="52">
        <f t="shared" ref="P40:P62" si="15">(O40-N40)/N40</f>
        <v>-0.16118049899519149</v>
      </c>
    </row>
    <row r="41" spans="1:17" ht="20.100000000000001" customHeight="1" x14ac:dyDescent="0.25">
      <c r="A41" s="38" t="s">
        <v>169</v>
      </c>
      <c r="B41" s="19">
        <v>13527.430000000002</v>
      </c>
      <c r="C41" s="140">
        <v>13409.44</v>
      </c>
      <c r="D41" s="247">
        <f t="shared" si="9"/>
        <v>0.12530672633128723</v>
      </c>
      <c r="E41" s="215">
        <f t="shared" si="10"/>
        <v>0.13824719362456905</v>
      </c>
      <c r="F41" s="52">
        <f t="shared" si="11"/>
        <v>-8.7222776240573098E-3</v>
      </c>
      <c r="H41" s="19">
        <v>3770.6669999999995</v>
      </c>
      <c r="I41" s="140">
        <v>3580.9339999999997</v>
      </c>
      <c r="J41" s="247">
        <f t="shared" si="12"/>
        <v>0.12225938170716859</v>
      </c>
      <c r="K41" s="215">
        <f t="shared" si="13"/>
        <v>0.12769232607037895</v>
      </c>
      <c r="L41" s="52">
        <f t="shared" si="14"/>
        <v>-5.0318153260417782E-2</v>
      </c>
      <c r="N41" s="40">
        <f t="shared" si="8"/>
        <v>2.7874230360090562</v>
      </c>
      <c r="O41" s="143">
        <f t="shared" si="8"/>
        <v>2.6704575284277343</v>
      </c>
      <c r="P41" s="52">
        <f t="shared" si="15"/>
        <v>-4.1961878792818381E-2</v>
      </c>
    </row>
    <row r="42" spans="1:17" ht="20.100000000000001" customHeight="1" x14ac:dyDescent="0.25">
      <c r="A42" s="38" t="s">
        <v>171</v>
      </c>
      <c r="B42" s="19">
        <v>9323.19</v>
      </c>
      <c r="C42" s="140">
        <v>12223.859999999997</v>
      </c>
      <c r="D42" s="247">
        <f t="shared" si="9"/>
        <v>8.6362185416194615E-2</v>
      </c>
      <c r="E42" s="215">
        <f t="shared" si="10"/>
        <v>0.12602422921908926</v>
      </c>
      <c r="F42" s="52">
        <f t="shared" si="11"/>
        <v>0.31112419676097947</v>
      </c>
      <c r="H42" s="19">
        <v>2273.2680000000005</v>
      </c>
      <c r="I42" s="140">
        <v>2820.7959999999998</v>
      </c>
      <c r="J42" s="247">
        <f t="shared" si="12"/>
        <v>7.3708004481618725E-2</v>
      </c>
      <c r="K42" s="215">
        <f t="shared" si="13"/>
        <v>0.10058660746331004</v>
      </c>
      <c r="L42" s="52">
        <f t="shared" si="14"/>
        <v>0.24085501577464655</v>
      </c>
      <c r="N42" s="40">
        <f t="shared" si="8"/>
        <v>2.4382941890061236</v>
      </c>
      <c r="O42" s="143">
        <f t="shared" si="8"/>
        <v>2.3076147796195317</v>
      </c>
      <c r="P42" s="52">
        <f t="shared" si="15"/>
        <v>-5.35946031351772E-2</v>
      </c>
    </row>
    <row r="43" spans="1:17" ht="20.100000000000001" customHeight="1" x14ac:dyDescent="0.25">
      <c r="A43" s="38" t="s">
        <v>172</v>
      </c>
      <c r="B43" s="19">
        <v>11227.639999999998</v>
      </c>
      <c r="C43" s="140">
        <v>5799.4300000000012</v>
      </c>
      <c r="D43" s="247">
        <f t="shared" si="9"/>
        <v>0.10400340736017212</v>
      </c>
      <c r="E43" s="215">
        <f t="shared" si="10"/>
        <v>5.9790335921718923E-2</v>
      </c>
      <c r="F43" s="52">
        <f t="shared" si="11"/>
        <v>-0.48346847601098697</v>
      </c>
      <c r="H43" s="19">
        <v>3834.0529999999999</v>
      </c>
      <c r="I43" s="140">
        <v>2122.8530000000001</v>
      </c>
      <c r="J43" s="247">
        <f t="shared" si="12"/>
        <v>0.12431459718201446</v>
      </c>
      <c r="K43" s="215">
        <f t="shared" si="13"/>
        <v>7.5698696897368731E-2</v>
      </c>
      <c r="L43" s="52">
        <f t="shared" si="14"/>
        <v>-0.44631620898302654</v>
      </c>
      <c r="N43" s="40">
        <f t="shared" si="8"/>
        <v>3.4148342839635051</v>
      </c>
      <c r="O43" s="143">
        <f t="shared" si="8"/>
        <v>3.6604511132990645</v>
      </c>
      <c r="P43" s="52">
        <f t="shared" si="15"/>
        <v>7.1926427144358707E-2</v>
      </c>
    </row>
    <row r="44" spans="1:17" ht="20.100000000000001" customHeight="1" x14ac:dyDescent="0.25">
      <c r="A44" s="38" t="s">
        <v>173</v>
      </c>
      <c r="B44" s="19">
        <v>7685.4200000000019</v>
      </c>
      <c r="C44" s="140">
        <v>6297.7999999999993</v>
      </c>
      <c r="D44" s="247">
        <f t="shared" si="9"/>
        <v>7.1191262544400641E-2</v>
      </c>
      <c r="E44" s="215">
        <f t="shared" si="10"/>
        <v>6.492837702460437E-2</v>
      </c>
      <c r="F44" s="52">
        <f t="shared" si="11"/>
        <v>-0.18055226649942388</v>
      </c>
      <c r="H44" s="19">
        <v>1890.0660000000003</v>
      </c>
      <c r="I44" s="140">
        <v>1604.4520000000002</v>
      </c>
      <c r="J44" s="247">
        <f t="shared" si="12"/>
        <v>6.1283136523522595E-2</v>
      </c>
      <c r="K44" s="215">
        <f t="shared" si="13"/>
        <v>5.7213064510061258E-2</v>
      </c>
      <c r="L44" s="52">
        <f t="shared" si="14"/>
        <v>-0.15111324154817873</v>
      </c>
      <c r="N44" s="40">
        <f t="shared" si="8"/>
        <v>2.4592878463376104</v>
      </c>
      <c r="O44" s="143">
        <f t="shared" si="8"/>
        <v>2.5476388580139102</v>
      </c>
      <c r="P44" s="52">
        <f t="shared" si="15"/>
        <v>3.5925445574771876E-2</v>
      </c>
    </row>
    <row r="45" spans="1:17" ht="20.100000000000001" customHeight="1" x14ac:dyDescent="0.25">
      <c r="A45" s="38" t="s">
        <v>175</v>
      </c>
      <c r="B45" s="19">
        <v>2007.95</v>
      </c>
      <c r="C45" s="140">
        <v>2896.13</v>
      </c>
      <c r="D45" s="247">
        <f t="shared" si="9"/>
        <v>1.8599958834524231E-2</v>
      </c>
      <c r="E45" s="215">
        <f t="shared" si="10"/>
        <v>2.9858207715752722E-2</v>
      </c>
      <c r="F45" s="52">
        <f t="shared" si="11"/>
        <v>0.44233173136781295</v>
      </c>
      <c r="H45" s="19">
        <v>1204.7599999999998</v>
      </c>
      <c r="I45" s="140">
        <v>1303.8520000000001</v>
      </c>
      <c r="J45" s="247">
        <f t="shared" si="12"/>
        <v>3.9062906564151227E-2</v>
      </c>
      <c r="K45" s="215">
        <f t="shared" si="13"/>
        <v>4.649398585160066E-2</v>
      </c>
      <c r="L45" s="52">
        <f t="shared" si="14"/>
        <v>8.225040672001091E-2</v>
      </c>
      <c r="N45" s="40">
        <f t="shared" si="8"/>
        <v>5.9999501979630949</v>
      </c>
      <c r="O45" s="143">
        <f t="shared" si="8"/>
        <v>4.5020492864615882</v>
      </c>
      <c r="P45" s="52">
        <f t="shared" si="15"/>
        <v>-0.24965222411513091</v>
      </c>
    </row>
    <row r="46" spans="1:17" ht="20.100000000000001" customHeight="1" x14ac:dyDescent="0.25">
      <c r="A46" s="38" t="s">
        <v>174</v>
      </c>
      <c r="B46" s="19">
        <v>7960.0900000000011</v>
      </c>
      <c r="C46" s="140">
        <v>4450.97</v>
      </c>
      <c r="D46" s="247">
        <f t="shared" si="9"/>
        <v>7.3735574251902691E-2</v>
      </c>
      <c r="E46" s="215">
        <f t="shared" si="10"/>
        <v>4.5888128915685375E-2</v>
      </c>
      <c r="F46" s="52">
        <f t="shared" si="11"/>
        <v>-0.44083923674229819</v>
      </c>
      <c r="H46" s="19">
        <v>1843.4690000000003</v>
      </c>
      <c r="I46" s="140">
        <v>1158.6190000000001</v>
      </c>
      <c r="J46" s="247">
        <f t="shared" si="12"/>
        <v>5.9772284356145067E-2</v>
      </c>
      <c r="K46" s="215">
        <f t="shared" si="13"/>
        <v>4.1315130393170169E-2</v>
      </c>
      <c r="L46" s="52">
        <f t="shared" si="14"/>
        <v>-0.37150068701996075</v>
      </c>
      <c r="N46" s="40">
        <f t="shared" si="8"/>
        <v>2.3158896444638186</v>
      </c>
      <c r="O46" s="143">
        <f t="shared" si="8"/>
        <v>2.6030707913106581</v>
      </c>
      <c r="P46" s="52">
        <f t="shared" si="15"/>
        <v>0.12400467679163896</v>
      </c>
    </row>
    <row r="47" spans="1:17" ht="20.100000000000001" customHeight="1" x14ac:dyDescent="0.25">
      <c r="A47" s="38" t="s">
        <v>176</v>
      </c>
      <c r="B47" s="19">
        <v>3300.1599999999989</v>
      </c>
      <c r="C47" s="140">
        <v>4027.6899999999982</v>
      </c>
      <c r="D47" s="247">
        <f t="shared" si="9"/>
        <v>3.0569904702479379E-2</v>
      </c>
      <c r="E47" s="215">
        <f t="shared" si="10"/>
        <v>4.152424257014016E-2</v>
      </c>
      <c r="F47" s="52">
        <f t="shared" si="11"/>
        <v>0.22045294773586721</v>
      </c>
      <c r="H47" s="19">
        <v>1079.133</v>
      </c>
      <c r="I47" s="140">
        <v>994.55899999999997</v>
      </c>
      <c r="J47" s="247">
        <f t="shared" si="12"/>
        <v>3.4989600874275557E-2</v>
      </c>
      <c r="K47" s="215">
        <f t="shared" si="13"/>
        <v>3.5464923990285779E-2</v>
      </c>
      <c r="L47" s="52">
        <f t="shared" si="14"/>
        <v>-7.8372174699504193E-2</v>
      </c>
      <c r="N47" s="40">
        <f t="shared" si="8"/>
        <v>3.2699414573838852</v>
      </c>
      <c r="O47" s="143">
        <f t="shared" si="8"/>
        <v>2.4693037448264397</v>
      </c>
      <c r="P47" s="52">
        <f t="shared" si="15"/>
        <v>-0.24484772066775631</v>
      </c>
    </row>
    <row r="48" spans="1:17" ht="20.100000000000001" customHeight="1" x14ac:dyDescent="0.25">
      <c r="A48" s="38" t="s">
        <v>178</v>
      </c>
      <c r="B48" s="19">
        <v>5319.8099999999995</v>
      </c>
      <c r="C48" s="140">
        <v>3343.1299999999997</v>
      </c>
      <c r="D48" s="247">
        <f t="shared" si="9"/>
        <v>4.9278242489848023E-2</v>
      </c>
      <c r="E48" s="215">
        <f t="shared" si="10"/>
        <v>3.4466639950818639E-2</v>
      </c>
      <c r="F48" s="52">
        <f t="shared" si="11"/>
        <v>-0.37156966132249086</v>
      </c>
      <c r="H48" s="19">
        <v>1167.7169999999996</v>
      </c>
      <c r="I48" s="140">
        <v>804.05100000000016</v>
      </c>
      <c r="J48" s="247">
        <f t="shared" si="12"/>
        <v>3.7861831455535525E-2</v>
      </c>
      <c r="K48" s="215">
        <f t="shared" si="13"/>
        <v>2.8671609828389549E-2</v>
      </c>
      <c r="L48" s="52">
        <f t="shared" si="14"/>
        <v>-0.31143333530298828</v>
      </c>
      <c r="N48" s="40">
        <f t="shared" si="8"/>
        <v>2.1950351610301864</v>
      </c>
      <c r="O48" s="143">
        <f t="shared" si="8"/>
        <v>2.4050844567815197</v>
      </c>
      <c r="P48" s="52">
        <f t="shared" si="15"/>
        <v>9.5692907102568614E-2</v>
      </c>
    </row>
    <row r="49" spans="1:16" ht="20.100000000000001" customHeight="1" x14ac:dyDescent="0.25">
      <c r="A49" s="38" t="s">
        <v>186</v>
      </c>
      <c r="B49" s="19">
        <v>2106.25</v>
      </c>
      <c r="C49" s="140">
        <v>1266.3500000000001</v>
      </c>
      <c r="D49" s="247">
        <f t="shared" si="9"/>
        <v>1.9510527301584535E-2</v>
      </c>
      <c r="E49" s="215">
        <f t="shared" si="10"/>
        <v>1.3055678212249955E-2</v>
      </c>
      <c r="F49" s="52">
        <f t="shared" si="11"/>
        <v>-0.39876557863501477</v>
      </c>
      <c r="H49" s="19">
        <v>724.57100000000014</v>
      </c>
      <c r="I49" s="140">
        <v>451.1939999999999</v>
      </c>
      <c r="J49" s="247">
        <f t="shared" si="12"/>
        <v>2.3493350768695534E-2</v>
      </c>
      <c r="K49" s="215">
        <f t="shared" si="13"/>
        <v>1.6089101717316923E-2</v>
      </c>
      <c r="L49" s="52">
        <f t="shared" si="14"/>
        <v>-0.37729497868393874</v>
      </c>
      <c r="N49" s="40">
        <f t="shared" si="8"/>
        <v>3.4400997032640959</v>
      </c>
      <c r="O49" s="143">
        <f t="shared" si="8"/>
        <v>3.5629486318948143</v>
      </c>
      <c r="P49" s="52">
        <f t="shared" si="15"/>
        <v>3.571086283172395E-2</v>
      </c>
    </row>
    <row r="50" spans="1:16" ht="20.100000000000001" customHeight="1" x14ac:dyDescent="0.25">
      <c r="A50" s="38" t="s">
        <v>187</v>
      </c>
      <c r="B50" s="19">
        <v>1086.5400000000002</v>
      </c>
      <c r="C50" s="140">
        <v>1336.3399999999997</v>
      </c>
      <c r="D50" s="247">
        <f t="shared" si="9"/>
        <v>1.0064792087484231E-2</v>
      </c>
      <c r="E50" s="215">
        <f t="shared" si="10"/>
        <v>1.3777253541404903E-2</v>
      </c>
      <c r="F50" s="52">
        <f t="shared" si="11"/>
        <v>0.22990409925083241</v>
      </c>
      <c r="H50" s="19">
        <v>471.82299999999992</v>
      </c>
      <c r="I50" s="140">
        <v>355.87699999999995</v>
      </c>
      <c r="J50" s="247">
        <f t="shared" si="12"/>
        <v>1.5298298220240984E-2</v>
      </c>
      <c r="K50" s="215">
        <f t="shared" si="13"/>
        <v>1.2690198122877508E-2</v>
      </c>
      <c r="L50" s="52">
        <f t="shared" si="14"/>
        <v>-0.24574045775640438</v>
      </c>
      <c r="N50" s="40">
        <f t="shared" si="8"/>
        <v>4.3424356213300923</v>
      </c>
      <c r="O50" s="143">
        <f t="shared" si="8"/>
        <v>2.6630722720265805</v>
      </c>
      <c r="P50" s="52">
        <f t="shared" si="15"/>
        <v>-0.38673304471215653</v>
      </c>
    </row>
    <row r="51" spans="1:16" ht="20.100000000000001" customHeight="1" x14ac:dyDescent="0.25">
      <c r="A51" s="38" t="s">
        <v>185</v>
      </c>
      <c r="B51" s="19">
        <v>1020.6899999999999</v>
      </c>
      <c r="C51" s="140">
        <v>974.81</v>
      </c>
      <c r="D51" s="247">
        <f t="shared" si="9"/>
        <v>9.4548131092958183E-3</v>
      </c>
      <c r="E51" s="215">
        <f t="shared" si="10"/>
        <v>1.0049990664574073E-2</v>
      </c>
      <c r="F51" s="52">
        <f t="shared" si="11"/>
        <v>-4.4949984814194315E-2</v>
      </c>
      <c r="H51" s="19">
        <v>314.63699999999994</v>
      </c>
      <c r="I51" s="140">
        <v>339.68300000000005</v>
      </c>
      <c r="J51" s="247">
        <f t="shared" si="12"/>
        <v>1.0201729583174118E-2</v>
      </c>
      <c r="K51" s="215">
        <f t="shared" si="13"/>
        <v>1.2112737178782E-2</v>
      </c>
      <c r="L51" s="52">
        <f t="shared" si="14"/>
        <v>7.9602843912191232E-2</v>
      </c>
      <c r="N51" s="40">
        <f t="shared" si="8"/>
        <v>3.0825911883137875</v>
      </c>
      <c r="O51" s="143">
        <f t="shared" si="8"/>
        <v>3.4846072567987614</v>
      </c>
      <c r="P51" s="52">
        <f t="shared" si="15"/>
        <v>0.13041498010149091</v>
      </c>
    </row>
    <row r="52" spans="1:16" ht="20.100000000000001" customHeight="1" x14ac:dyDescent="0.25">
      <c r="A52" s="38" t="s">
        <v>188</v>
      </c>
      <c r="B52" s="19">
        <v>361.16</v>
      </c>
      <c r="C52" s="140">
        <v>670.61</v>
      </c>
      <c r="D52" s="247">
        <f t="shared" si="9"/>
        <v>3.3454822742980512E-3</v>
      </c>
      <c r="E52" s="215">
        <f t="shared" si="10"/>
        <v>6.9137824186969966E-3</v>
      </c>
      <c r="F52" s="52">
        <f t="shared" si="11"/>
        <v>0.85682246095913162</v>
      </c>
      <c r="H52" s="19">
        <v>134.684</v>
      </c>
      <c r="I52" s="140">
        <v>277.65399999999994</v>
      </c>
      <c r="J52" s="247">
        <f t="shared" si="12"/>
        <v>4.3669681162108185E-3</v>
      </c>
      <c r="K52" s="215">
        <f t="shared" si="13"/>
        <v>9.9008485224092359E-3</v>
      </c>
      <c r="L52" s="52">
        <f t="shared" si="14"/>
        <v>1.0615217843247895</v>
      </c>
      <c r="N52" s="40">
        <f t="shared" ref="N52:N53" si="16">(H52/B52)*10</f>
        <v>3.7292058921253735</v>
      </c>
      <c r="O52" s="143">
        <f t="shared" ref="O52:O53" si="17">(I52/C52)*10</f>
        <v>4.1403200071576611</v>
      </c>
      <c r="P52" s="52">
        <f t="shared" ref="P52:P53" si="18">(O52-N52)/N52</f>
        <v>0.11024173159771096</v>
      </c>
    </row>
    <row r="53" spans="1:16" ht="20.100000000000001" customHeight="1" x14ac:dyDescent="0.25">
      <c r="A53" s="38" t="s">
        <v>189</v>
      </c>
      <c r="B53" s="19">
        <v>100.52</v>
      </c>
      <c r="C53" s="140">
        <v>299.5</v>
      </c>
      <c r="D53" s="247">
        <f t="shared" si="9"/>
        <v>9.3113267862565089E-4</v>
      </c>
      <c r="E53" s="215">
        <f t="shared" si="10"/>
        <v>3.0877526944121775E-3</v>
      </c>
      <c r="F53" s="52">
        <f t="shared" si="11"/>
        <v>1.979506565857541</v>
      </c>
      <c r="H53" s="19">
        <v>48.878000000000014</v>
      </c>
      <c r="I53" s="140">
        <v>137.982</v>
      </c>
      <c r="J53" s="247">
        <f t="shared" si="12"/>
        <v>1.5848108727402842E-3</v>
      </c>
      <c r="K53" s="215">
        <f t="shared" si="13"/>
        <v>4.9202924532658326E-3</v>
      </c>
      <c r="L53" s="52">
        <f t="shared" si="14"/>
        <v>1.8229878472932599</v>
      </c>
      <c r="N53" s="40">
        <f t="shared" si="16"/>
        <v>4.8625149224035038</v>
      </c>
      <c r="O53" s="143">
        <f t="shared" si="17"/>
        <v>4.607078464106845</v>
      </c>
      <c r="P53" s="52">
        <f t="shared" si="18"/>
        <v>-5.25317582306562E-2</v>
      </c>
    </row>
    <row r="54" spans="1:16" ht="20.100000000000001" customHeight="1" x14ac:dyDescent="0.25">
      <c r="A54" s="38" t="s">
        <v>190</v>
      </c>
      <c r="B54" s="19">
        <v>445.84999999999991</v>
      </c>
      <c r="C54" s="140">
        <v>378.87000000000012</v>
      </c>
      <c r="D54" s="247">
        <f t="shared" si="9"/>
        <v>4.1299791560410505E-3</v>
      </c>
      <c r="E54" s="215">
        <f t="shared" si="10"/>
        <v>3.9060329326609084E-3</v>
      </c>
      <c r="F54" s="52">
        <f t="shared" si="11"/>
        <v>-0.15022989794773983</v>
      </c>
      <c r="H54" s="19">
        <v>154.51699999999997</v>
      </c>
      <c r="I54" s="140">
        <v>124.46600000000001</v>
      </c>
      <c r="J54" s="247">
        <f t="shared" si="12"/>
        <v>5.0100294943166736E-3</v>
      </c>
      <c r="K54" s="215">
        <f t="shared" si="13"/>
        <v>4.4383261620224747E-3</v>
      </c>
      <c r="L54" s="52">
        <f t="shared" si="14"/>
        <v>-0.19448345489493044</v>
      </c>
      <c r="N54" s="40">
        <f t="shared" ref="N54" si="19">(H54/B54)*10</f>
        <v>3.4656723113154646</v>
      </c>
      <c r="O54" s="143">
        <f t="shared" ref="O54" si="20">(I54/C54)*10</f>
        <v>3.2851901707709761</v>
      </c>
      <c r="P54" s="52">
        <f t="shared" ref="P54" si="21">(O54-N54)/N54</f>
        <v>-5.2077093369506409E-2</v>
      </c>
    </row>
    <row r="55" spans="1:16" ht="20.100000000000001" customHeight="1" x14ac:dyDescent="0.25">
      <c r="A55" s="38" t="s">
        <v>191</v>
      </c>
      <c r="B55" s="19">
        <v>239.23</v>
      </c>
      <c r="C55" s="140">
        <v>122.49000000000001</v>
      </c>
      <c r="D55" s="247">
        <f t="shared" si="9"/>
        <v>2.2160253751254922E-3</v>
      </c>
      <c r="E55" s="215">
        <f t="shared" si="10"/>
        <v>1.262834148709675E-3</v>
      </c>
      <c r="F55" s="52">
        <f t="shared" si="11"/>
        <v>-0.48798227647034231</v>
      </c>
      <c r="H55" s="19">
        <v>87.651999999999987</v>
      </c>
      <c r="I55" s="140">
        <v>76.326999999999998</v>
      </c>
      <c r="J55" s="247">
        <f t="shared" si="12"/>
        <v>2.8420115924839666E-3</v>
      </c>
      <c r="K55" s="215">
        <f t="shared" si="13"/>
        <v>2.7217402420636112E-3</v>
      </c>
      <c r="L55" s="52">
        <f t="shared" si="14"/>
        <v>-0.12920412540501061</v>
      </c>
      <c r="N55" s="40">
        <f t="shared" si="8"/>
        <v>3.6639217489445297</v>
      </c>
      <c r="O55" s="143">
        <f t="shared" si="8"/>
        <v>6.231284186464201</v>
      </c>
      <c r="P55" s="52">
        <f t="shared" si="15"/>
        <v>0.70071432018417268</v>
      </c>
    </row>
    <row r="56" spans="1:16" ht="20.100000000000001" customHeight="1" x14ac:dyDescent="0.25">
      <c r="A56" s="38" t="s">
        <v>193</v>
      </c>
      <c r="B56" s="19">
        <v>401.05</v>
      </c>
      <c r="C56" s="140">
        <v>224.59</v>
      </c>
      <c r="D56" s="247">
        <f t="shared" si="9"/>
        <v>3.7149896613889507E-3</v>
      </c>
      <c r="E56" s="215">
        <f t="shared" si="10"/>
        <v>2.3154536815960967E-3</v>
      </c>
      <c r="F56" s="52">
        <f t="shared" si="11"/>
        <v>-0.4399950130906371</v>
      </c>
      <c r="H56" s="19">
        <v>107.46899999999999</v>
      </c>
      <c r="I56" s="140">
        <v>75.731999999999999</v>
      </c>
      <c r="J56" s="247">
        <f t="shared" si="12"/>
        <v>3.48455418966663E-3</v>
      </c>
      <c r="K56" s="215">
        <f t="shared" si="13"/>
        <v>2.7005231702013888E-3</v>
      </c>
      <c r="L56" s="52">
        <f t="shared" si="14"/>
        <v>-0.29531306702397897</v>
      </c>
      <c r="N56" s="40">
        <f t="shared" ref="N56" si="22">(H56/B56)*10</f>
        <v>2.6796908116194986</v>
      </c>
      <c r="O56" s="143">
        <f t="shared" ref="O56" si="23">(I56/C56)*10</f>
        <v>3.3720112204461463</v>
      </c>
      <c r="P56" s="52">
        <f t="shared" ref="P56" si="24">(O56-N56)/N56</f>
        <v>0.2583583172449051</v>
      </c>
    </row>
    <row r="57" spans="1:16" ht="20.100000000000001" customHeight="1" x14ac:dyDescent="0.25">
      <c r="A57" s="38" t="s">
        <v>192</v>
      </c>
      <c r="B57" s="19">
        <v>2761.4700000000003</v>
      </c>
      <c r="C57" s="140">
        <v>196.76000000000002</v>
      </c>
      <c r="D57" s="247">
        <f t="shared" si="9"/>
        <v>2.5579933924038765E-2</v>
      </c>
      <c r="E57" s="215">
        <f t="shared" si="10"/>
        <v>2.0285349587730889E-3</v>
      </c>
      <c r="F57" s="52">
        <f t="shared" si="11"/>
        <v>-0.92874809431208738</v>
      </c>
      <c r="H57" s="19">
        <v>369.09500000000003</v>
      </c>
      <c r="I57" s="140">
        <v>71.956999999999994</v>
      </c>
      <c r="J57" s="247">
        <f t="shared" si="12"/>
        <v>1.1967465302878086E-2</v>
      </c>
      <c r="K57" s="215">
        <f t="shared" si="13"/>
        <v>2.5659106554452716E-3</v>
      </c>
      <c r="L57" s="52">
        <f t="shared" si="14"/>
        <v>-0.80504477167124999</v>
      </c>
      <c r="N57" s="40">
        <f t="shared" ref="N57" si="25">(H57/B57)*10</f>
        <v>1.3365888457958985</v>
      </c>
      <c r="O57" s="143">
        <f t="shared" ref="O57" si="26">(I57/C57)*10</f>
        <v>3.6570949379955269</v>
      </c>
      <c r="P57" s="52">
        <f t="shared" ref="P57" si="27">(O57-N57)/N57</f>
        <v>1.7361405487547943</v>
      </c>
    </row>
    <row r="58" spans="1:16" ht="20.100000000000001" customHeight="1" x14ac:dyDescent="0.25">
      <c r="A58" s="38" t="s">
        <v>196</v>
      </c>
      <c r="B58" s="19">
        <v>0.91</v>
      </c>
      <c r="C58" s="140">
        <v>70.010000000000019</v>
      </c>
      <c r="D58" s="247">
        <f t="shared" si="9"/>
        <v>8.4294741101207952E-6</v>
      </c>
      <c r="E58" s="215">
        <f t="shared" si="10"/>
        <v>7.2178152299097367E-4</v>
      </c>
      <c r="F58" s="52">
        <f t="shared" si="11"/>
        <v>75.934065934065956</v>
      </c>
      <c r="H58" s="19">
        <v>1.266</v>
      </c>
      <c r="I58" s="140">
        <v>36.585999999999999</v>
      </c>
      <c r="J58" s="247">
        <f t="shared" si="12"/>
        <v>4.1048540547673785E-5</v>
      </c>
      <c r="K58" s="215">
        <f t="shared" si="13"/>
        <v>1.3046181363886864E-3</v>
      </c>
      <c r="L58" s="52">
        <f t="shared" si="14"/>
        <v>27.898894154818326</v>
      </c>
      <c r="N58" s="40">
        <f t="shared" ref="N58" si="28">(H58/B58)*10</f>
        <v>13.912087912087912</v>
      </c>
      <c r="O58" s="143">
        <f t="shared" ref="O58" si="29">(I58/C58)*10</f>
        <v>5.2258248821596895</v>
      </c>
      <c r="P58" s="52">
        <f t="shared" ref="P58" si="30">(O58-N58)/N58</f>
        <v>-0.62436803769626248</v>
      </c>
    </row>
    <row r="59" spans="1:16" ht="20.100000000000001" customHeight="1" x14ac:dyDescent="0.25">
      <c r="A59" s="38" t="s">
        <v>194</v>
      </c>
      <c r="B59" s="19">
        <v>125.65999999999998</v>
      </c>
      <c r="C59" s="140">
        <v>75.12</v>
      </c>
      <c r="D59" s="247">
        <f t="shared" si="9"/>
        <v>1.1640084798656913E-3</v>
      </c>
      <c r="E59" s="215">
        <f t="shared" si="10"/>
        <v>7.744640480942998E-4</v>
      </c>
      <c r="F59" s="52">
        <f t="shared" si="11"/>
        <v>-0.40219640299220105</v>
      </c>
      <c r="H59" s="19">
        <v>66.06</v>
      </c>
      <c r="I59" s="140">
        <v>33.29</v>
      </c>
      <c r="J59" s="247">
        <f t="shared" si="12"/>
        <v>2.1419167366345422E-3</v>
      </c>
      <c r="K59" s="215">
        <f t="shared" si="13"/>
        <v>1.1870862559552663E-3</v>
      </c>
      <c r="L59" s="52">
        <f t="shared" si="14"/>
        <v>-0.49606418407508329</v>
      </c>
      <c r="N59" s="40">
        <f t="shared" ref="N59" si="31">(H59/B59)*10</f>
        <v>5.2570428139423857</v>
      </c>
      <c r="O59" s="143">
        <f t="shared" ref="O59" si="32">(I59/C59)*10</f>
        <v>4.4315761448349305</v>
      </c>
      <c r="P59" s="52">
        <f t="shared" ref="P59" si="33">(O59-N59)/N59</f>
        <v>-0.15702110451111534</v>
      </c>
    </row>
    <row r="60" spans="1:16" ht="20.100000000000001" customHeight="1" x14ac:dyDescent="0.25">
      <c r="A60" s="38" t="s">
        <v>211</v>
      </c>
      <c r="B60" s="19">
        <v>66.11</v>
      </c>
      <c r="C60" s="140">
        <v>29.169999999999998</v>
      </c>
      <c r="D60" s="247">
        <f t="shared" si="9"/>
        <v>6.1238739936273162E-4</v>
      </c>
      <c r="E60" s="215">
        <f t="shared" si="10"/>
        <v>3.0073370983640474E-4</v>
      </c>
      <c r="F60" s="52">
        <f t="shared" si="11"/>
        <v>-0.55876569354106786</v>
      </c>
      <c r="H60" s="19">
        <v>14.319000000000001</v>
      </c>
      <c r="I60" s="140">
        <v>18.893999999999995</v>
      </c>
      <c r="J60" s="247">
        <f t="shared" si="12"/>
        <v>4.6427650245034827E-4</v>
      </c>
      <c r="K60" s="215">
        <f t="shared" si="13"/>
        <v>6.7374009372240303E-4</v>
      </c>
      <c r="L60" s="52">
        <f t="shared" si="14"/>
        <v>0.31950555206369113</v>
      </c>
      <c r="N60" s="40">
        <f t="shared" si="8"/>
        <v>2.1659355619422178</v>
      </c>
      <c r="O60" s="143">
        <f t="shared" si="8"/>
        <v>6.4772026054165224</v>
      </c>
      <c r="P60" s="52">
        <f t="shared" si="15"/>
        <v>1.9904872144988213</v>
      </c>
    </row>
    <row r="61" spans="1:16" ht="20.100000000000001" customHeight="1" thickBot="1" x14ac:dyDescent="0.3">
      <c r="A61" s="8" t="s">
        <v>17</v>
      </c>
      <c r="B61" s="19">
        <f>B62-SUM(B39:B60)</f>
        <v>200.34000000001106</v>
      </c>
      <c r="C61" s="140">
        <f>C62-SUM(C39:C60)</f>
        <v>124.72000000000116</v>
      </c>
      <c r="D61" s="247">
        <f t="shared" si="9"/>
        <v>1.8557811463974653E-3</v>
      </c>
      <c r="E61" s="215">
        <f t="shared" si="10"/>
        <v>1.2858247614260113E-3</v>
      </c>
      <c r="F61" s="52">
        <f t="shared" si="11"/>
        <v>-0.37745832085457581</v>
      </c>
      <c r="H61" s="19">
        <f>H62-SUM(H39:H60)</f>
        <v>104.81799999999566</v>
      </c>
      <c r="I61" s="140">
        <f>I62-SUM(I39:I60)</f>
        <v>57.016000000006898</v>
      </c>
      <c r="J61" s="247">
        <f t="shared" si="12"/>
        <v>3.3985986754548913E-3</v>
      </c>
      <c r="K61" s="215">
        <f t="shared" si="13"/>
        <v>2.0331303685657449E-3</v>
      </c>
      <c r="L61" s="52">
        <f t="shared" si="14"/>
        <v>-0.4560476254077615</v>
      </c>
      <c r="N61" s="40">
        <f t="shared" si="8"/>
        <v>5.2320055904956506</v>
      </c>
      <c r="O61" s="143">
        <f t="shared" si="8"/>
        <v>4.5715202052602919</v>
      </c>
      <c r="P61" s="52">
        <f t="shared" si="15"/>
        <v>-0.12623942650886733</v>
      </c>
    </row>
    <row r="62" spans="1:16" s="1" customFormat="1" ht="26.25" customHeight="1" thickBot="1" x14ac:dyDescent="0.3">
      <c r="A62" s="12" t="s">
        <v>18</v>
      </c>
      <c r="B62" s="17">
        <v>107954.54000000002</v>
      </c>
      <c r="C62" s="145">
        <v>96996.110000000015</v>
      </c>
      <c r="D62" s="253">
        <f>SUM(D39:D61)</f>
        <v>1</v>
      </c>
      <c r="E62" s="254">
        <f>SUM(E39:E61)</f>
        <v>1.0000000000000002</v>
      </c>
      <c r="F62" s="57">
        <f t="shared" si="11"/>
        <v>-0.10150967249733087</v>
      </c>
      <c r="H62" s="17">
        <v>30841.534999999996</v>
      </c>
      <c r="I62" s="145">
        <v>28043.455000000005</v>
      </c>
      <c r="J62" s="253">
        <f t="shared" si="12"/>
        <v>1</v>
      </c>
      <c r="K62" s="254">
        <f t="shared" si="13"/>
        <v>1</v>
      </c>
      <c r="L62" s="57">
        <f t="shared" si="14"/>
        <v>-9.0724407848052677E-2</v>
      </c>
      <c r="N62" s="37">
        <f t="shared" si="8"/>
        <v>2.8569002285591685</v>
      </c>
      <c r="O62" s="150">
        <f t="shared" si="8"/>
        <v>2.8911937808639951</v>
      </c>
      <c r="P62" s="57">
        <f t="shared" si="15"/>
        <v>1.2003762666266462E-2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B37</f>
        <v>fev</v>
      </c>
      <c r="C66" s="347"/>
      <c r="D66" s="345" t="str">
        <f>B66</f>
        <v>fev</v>
      </c>
      <c r="E66" s="347"/>
      <c r="F66" s="131" t="str">
        <f>F5</f>
        <v>2023 /2022</v>
      </c>
      <c r="H66" s="348" t="str">
        <f>B66</f>
        <v>fev</v>
      </c>
      <c r="I66" s="347"/>
      <c r="J66" s="345" t="str">
        <f>B66</f>
        <v>fev</v>
      </c>
      <c r="K66" s="346"/>
      <c r="L66" s="131" t="str">
        <f>F66</f>
        <v>2023 /2022</v>
      </c>
      <c r="N66" s="348" t="str">
        <f>B66</f>
        <v>fev</v>
      </c>
      <c r="O66" s="346"/>
      <c r="P66" s="131" t="str">
        <f>L66</f>
        <v>2023 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2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0">
        <f>L38</f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162</v>
      </c>
      <c r="B68" s="39">
        <v>20165.600000000002</v>
      </c>
      <c r="C68" s="147">
        <v>19445.87</v>
      </c>
      <c r="D68" s="247">
        <f>B68/$B$96</f>
        <v>0.14484396678363015</v>
      </c>
      <c r="E68" s="246">
        <f>C68/$C$96</f>
        <v>0.15302888413922053</v>
      </c>
      <c r="F68" s="52">
        <f>(C68-B68)/B68</f>
        <v>-3.5690978696394017E-2</v>
      </c>
      <c r="H68" s="19">
        <v>8243.6280000000006</v>
      </c>
      <c r="I68" s="147">
        <v>8629.2400000000034</v>
      </c>
      <c r="J68" s="245">
        <f>H68/$H$96</f>
        <v>0.21858632381747853</v>
      </c>
      <c r="K68" s="246">
        <f>I68/$I$96</f>
        <v>0.22874048953503598</v>
      </c>
      <c r="L68" s="52">
        <f t="shared" ref="L68:L70" si="34">(I68-H68)/H68</f>
        <v>4.6776977321150687E-2</v>
      </c>
      <c r="N68" s="40">
        <f t="shared" ref="N68:O83" si="35">(H68/B68)*10</f>
        <v>4.0879656444638393</v>
      </c>
      <c r="O68" s="143">
        <f t="shared" si="35"/>
        <v>4.4375695199032004</v>
      </c>
      <c r="P68" s="52">
        <f t="shared" ref="P68:P69" si="36">(O68-N68)/N68</f>
        <v>8.5520257713715131E-2</v>
      </c>
    </row>
    <row r="69" spans="1:16" ht="20.100000000000001" customHeight="1" x14ac:dyDescent="0.25">
      <c r="A69" s="38" t="s">
        <v>164</v>
      </c>
      <c r="B69" s="19">
        <v>18901.550000000003</v>
      </c>
      <c r="C69" s="140">
        <v>14505.770000000004</v>
      </c>
      <c r="D69" s="247">
        <f t="shared" ref="D69:D95" si="37">B69/$B$96</f>
        <v>0.13576464277577283</v>
      </c>
      <c r="E69" s="215">
        <f t="shared" ref="E69:E95" si="38">C69/$C$96</f>
        <v>0.11415286622198863</v>
      </c>
      <c r="F69" s="52">
        <f>(C69-B69)/B69</f>
        <v>-0.23256187984583265</v>
      </c>
      <c r="H69" s="19">
        <v>4904.8450000000003</v>
      </c>
      <c r="I69" s="140">
        <v>4865.1639999999998</v>
      </c>
      <c r="J69" s="214">
        <f t="shared" ref="J69:J95" si="39">H69/$H$96</f>
        <v>0.13005584888650246</v>
      </c>
      <c r="K69" s="215">
        <f t="shared" ref="K69:K95" si="40">I69/$I$96</f>
        <v>0.12896384792035373</v>
      </c>
      <c r="L69" s="52">
        <f t="shared" si="34"/>
        <v>-8.0901639093591115E-3</v>
      </c>
      <c r="N69" s="40">
        <f t="shared" si="35"/>
        <v>2.5949432718480758</v>
      </c>
      <c r="O69" s="143">
        <f t="shared" si="35"/>
        <v>3.3539508760996473</v>
      </c>
      <c r="P69" s="52">
        <f t="shared" si="36"/>
        <v>0.29249487358196419</v>
      </c>
    </row>
    <row r="70" spans="1:16" ht="20.100000000000001" customHeight="1" x14ac:dyDescent="0.25">
      <c r="A70" s="38" t="s">
        <v>166</v>
      </c>
      <c r="B70" s="19">
        <v>16286.910000000003</v>
      </c>
      <c r="C70" s="140">
        <v>13676.93</v>
      </c>
      <c r="D70" s="247">
        <f t="shared" si="37"/>
        <v>0.11698440170627077</v>
      </c>
      <c r="E70" s="215">
        <f t="shared" si="38"/>
        <v>0.10763032645750639</v>
      </c>
      <c r="F70" s="52">
        <f>(C70-B70)/B70</f>
        <v>-0.16025016408882978</v>
      </c>
      <c r="H70" s="19">
        <v>5036.2889999999998</v>
      </c>
      <c r="I70" s="140">
        <v>4230.5060000000003</v>
      </c>
      <c r="J70" s="214">
        <f t="shared" si="39"/>
        <v>0.13354119062534178</v>
      </c>
      <c r="K70" s="215">
        <f t="shared" si="40"/>
        <v>0.11214058403995099</v>
      </c>
      <c r="L70" s="52">
        <f t="shared" si="34"/>
        <v>-0.159995385491182</v>
      </c>
      <c r="N70" s="40">
        <f t="shared" ref="N70" si="41">(H70/B70)*10</f>
        <v>3.0922311230307029</v>
      </c>
      <c r="O70" s="143">
        <f t="shared" ref="O70" si="42">(I70/C70)*10</f>
        <v>3.093169300420489</v>
      </c>
      <c r="P70" s="52">
        <f t="shared" ref="P70" si="43">(O70-N70)/N70</f>
        <v>3.0339821069602554E-4</v>
      </c>
    </row>
    <row r="71" spans="1:16" ht="20.100000000000001" customHeight="1" x14ac:dyDescent="0.25">
      <c r="A71" s="38" t="s">
        <v>165</v>
      </c>
      <c r="B71" s="19">
        <v>23777.439999999999</v>
      </c>
      <c r="C71" s="140">
        <v>32106.720000000001</v>
      </c>
      <c r="D71" s="247">
        <f t="shared" si="37"/>
        <v>0.1707868215951798</v>
      </c>
      <c r="E71" s="215">
        <f t="shared" si="38"/>
        <v>0.2526631894057913</v>
      </c>
      <c r="F71" s="52">
        <f t="shared" ref="F71:F96" si="44">(C71-B71)/B71</f>
        <v>0.35030179867975708</v>
      </c>
      <c r="H71" s="19">
        <v>3264.3379999999997</v>
      </c>
      <c r="I71" s="140">
        <v>4216.8190000000004</v>
      </c>
      <c r="J71" s="214">
        <f t="shared" si="39"/>
        <v>8.6556506809586764E-2</v>
      </c>
      <c r="K71" s="215">
        <f t="shared" si="40"/>
        <v>0.11177777444371007</v>
      </c>
      <c r="L71" s="52">
        <f t="shared" ref="L71:L96" si="45">(I71-H71)/H71</f>
        <v>0.29178381650429602</v>
      </c>
      <c r="N71" s="40">
        <f t="shared" ref="N71" si="46">(H71/B71)*10</f>
        <v>1.3728719323863292</v>
      </c>
      <c r="O71" s="143">
        <f t="shared" si="35"/>
        <v>1.3133758291099185</v>
      </c>
      <c r="P71" s="52">
        <f t="shared" ref="P71:P96" si="47">(O71-N71)/N71</f>
        <v>-4.3336965286335544E-2</v>
      </c>
    </row>
    <row r="72" spans="1:16" ht="20.100000000000001" customHeight="1" x14ac:dyDescent="0.25">
      <c r="A72" s="38" t="s">
        <v>168</v>
      </c>
      <c r="B72" s="19">
        <v>11536.159999999998</v>
      </c>
      <c r="C72" s="140">
        <v>11135.230000000001</v>
      </c>
      <c r="D72" s="247">
        <f t="shared" si="37"/>
        <v>8.2861069140052479E-2</v>
      </c>
      <c r="E72" s="215">
        <f t="shared" si="38"/>
        <v>8.7628469260237415E-2</v>
      </c>
      <c r="F72" s="52">
        <f t="shared" si="44"/>
        <v>-3.4754198970887773E-2</v>
      </c>
      <c r="H72" s="19">
        <v>4777.7890000000007</v>
      </c>
      <c r="I72" s="140">
        <v>4080.9679999999998</v>
      </c>
      <c r="J72" s="214">
        <f t="shared" si="39"/>
        <v>0.12668685844213093</v>
      </c>
      <c r="K72" s="215">
        <f t="shared" si="40"/>
        <v>0.10817668973128762</v>
      </c>
      <c r="L72" s="52">
        <f t="shared" si="45"/>
        <v>-0.14584591324564578</v>
      </c>
      <c r="N72" s="40">
        <f t="shared" si="35"/>
        <v>4.1415765731404566</v>
      </c>
      <c r="O72" s="143">
        <f t="shared" si="35"/>
        <v>3.664915767343826</v>
      </c>
      <c r="P72" s="52">
        <f t="shared" si="47"/>
        <v>-0.11509163174428291</v>
      </c>
    </row>
    <row r="73" spans="1:16" ht="20.100000000000001" customHeight="1" x14ac:dyDescent="0.25">
      <c r="A73" s="38" t="s">
        <v>170</v>
      </c>
      <c r="B73" s="19">
        <v>8846.2199999999993</v>
      </c>
      <c r="C73" s="140">
        <v>9769.5000000000018</v>
      </c>
      <c r="D73" s="247">
        <f t="shared" si="37"/>
        <v>6.353996884995658E-2</v>
      </c>
      <c r="E73" s="215">
        <f t="shared" si="38"/>
        <v>7.688088440363508E-2</v>
      </c>
      <c r="F73" s="52">
        <f t="shared" si="44"/>
        <v>0.10437000210259326</v>
      </c>
      <c r="H73" s="19">
        <v>2902.3009999999999</v>
      </c>
      <c r="I73" s="140">
        <v>3654.4119999999998</v>
      </c>
      <c r="J73" s="214">
        <f t="shared" si="39"/>
        <v>7.6956809089613415E-2</v>
      </c>
      <c r="K73" s="215">
        <f t="shared" si="40"/>
        <v>9.6869711567033667E-2</v>
      </c>
      <c r="L73" s="52">
        <f t="shared" si="45"/>
        <v>0.25914300411983454</v>
      </c>
      <c r="N73" s="40">
        <f t="shared" si="35"/>
        <v>3.2808374650415661</v>
      </c>
      <c r="O73" s="143">
        <f t="shared" si="35"/>
        <v>3.7406336045856996</v>
      </c>
      <c r="P73" s="52">
        <f t="shared" si="47"/>
        <v>0.1401459671329095</v>
      </c>
    </row>
    <row r="74" spans="1:16" ht="20.100000000000001" customHeight="1" x14ac:dyDescent="0.25">
      <c r="A74" s="38" t="s">
        <v>179</v>
      </c>
      <c r="B74" s="19">
        <v>3910.6500000000005</v>
      </c>
      <c r="C74" s="140">
        <v>3602.0300000000007</v>
      </c>
      <c r="D74" s="247">
        <f t="shared" si="37"/>
        <v>2.8089124980283414E-2</v>
      </c>
      <c r="E74" s="215">
        <f t="shared" si="38"/>
        <v>2.8346102876137539E-2</v>
      </c>
      <c r="F74" s="52">
        <f t="shared" si="44"/>
        <v>-7.8917826959712542E-2</v>
      </c>
      <c r="H74" s="19">
        <v>1034.4059999999999</v>
      </c>
      <c r="I74" s="140">
        <v>916.39500000000032</v>
      </c>
      <c r="J74" s="214">
        <f t="shared" si="39"/>
        <v>2.7428094144318821E-2</v>
      </c>
      <c r="K74" s="215">
        <f t="shared" si="40"/>
        <v>2.4291437126265962E-2</v>
      </c>
      <c r="L74" s="52">
        <f t="shared" si="45"/>
        <v>-0.11408576516377479</v>
      </c>
      <c r="N74" s="40">
        <f t="shared" si="35"/>
        <v>2.6450999194507303</v>
      </c>
      <c r="O74" s="143">
        <f t="shared" si="35"/>
        <v>2.5441070729560833</v>
      </c>
      <c r="P74" s="52">
        <f t="shared" si="47"/>
        <v>-3.8181108302184193E-2</v>
      </c>
    </row>
    <row r="75" spans="1:16" ht="20.100000000000001" customHeight="1" x14ac:dyDescent="0.25">
      <c r="A75" s="38" t="s">
        <v>177</v>
      </c>
      <c r="B75" s="19">
        <v>201.42000000000004</v>
      </c>
      <c r="C75" s="140">
        <v>349.45</v>
      </c>
      <c r="D75" s="247">
        <f t="shared" si="37"/>
        <v>1.4467445446482519E-3</v>
      </c>
      <c r="E75" s="215">
        <f t="shared" si="38"/>
        <v>2.7499897696760607E-3</v>
      </c>
      <c r="F75" s="52">
        <f t="shared" si="44"/>
        <v>0.73493198292125861</v>
      </c>
      <c r="H75" s="19">
        <v>465.74599999999992</v>
      </c>
      <c r="I75" s="140">
        <v>853.29499999999985</v>
      </c>
      <c r="J75" s="214">
        <f t="shared" si="39"/>
        <v>1.2349623972927373E-2</v>
      </c>
      <c r="K75" s="215">
        <f t="shared" si="40"/>
        <v>2.2618807220311222E-2</v>
      </c>
      <c r="L75" s="52">
        <f t="shared" si="45"/>
        <v>0.83210376471295511</v>
      </c>
      <c r="N75" s="40">
        <f t="shared" si="35"/>
        <v>23.12312580677191</v>
      </c>
      <c r="O75" s="143">
        <f t="shared" si="35"/>
        <v>24.418228645013592</v>
      </c>
      <c r="P75" s="52">
        <f t="shared" si="47"/>
        <v>5.6008986374255443E-2</v>
      </c>
    </row>
    <row r="76" spans="1:16" ht="20.100000000000001" customHeight="1" x14ac:dyDescent="0.25">
      <c r="A76" s="38" t="s">
        <v>181</v>
      </c>
      <c r="B76" s="19">
        <v>1836.4899999999998</v>
      </c>
      <c r="C76" s="140">
        <v>2078.2199999999998</v>
      </c>
      <c r="D76" s="247">
        <f t="shared" si="37"/>
        <v>1.3191003320430279E-2</v>
      </c>
      <c r="E76" s="215">
        <f t="shared" si="38"/>
        <v>1.6354510628519624E-2</v>
      </c>
      <c r="F76" s="52">
        <f t="shared" si="44"/>
        <v>0.13162609107591114</v>
      </c>
      <c r="H76" s="19">
        <v>762.13099999999986</v>
      </c>
      <c r="I76" s="140">
        <v>838.476</v>
      </c>
      <c r="J76" s="214">
        <f t="shared" si="39"/>
        <v>2.0208506928907841E-2</v>
      </c>
      <c r="K76" s="215">
        <f t="shared" si="40"/>
        <v>2.2225991014663951E-2</v>
      </c>
      <c r="L76" s="52">
        <f t="shared" si="45"/>
        <v>0.10017306735981105</v>
      </c>
      <c r="N76" s="40">
        <f t="shared" si="35"/>
        <v>4.1499327521522034</v>
      </c>
      <c r="O76" s="143">
        <f t="shared" si="35"/>
        <v>4.0345872910471465</v>
      </c>
      <c r="P76" s="52">
        <f t="shared" si="47"/>
        <v>-2.7794537404307897E-2</v>
      </c>
    </row>
    <row r="77" spans="1:16" ht="20.100000000000001" customHeight="1" x14ac:dyDescent="0.25">
      <c r="A77" s="38" t="s">
        <v>180</v>
      </c>
      <c r="B77" s="19">
        <v>2179.7700000000004</v>
      </c>
      <c r="C77" s="140">
        <v>2533.3599999999997</v>
      </c>
      <c r="D77" s="247">
        <f t="shared" si="37"/>
        <v>1.5656689286505411E-2</v>
      </c>
      <c r="E77" s="215">
        <f t="shared" si="38"/>
        <v>1.9936225734458562E-2</v>
      </c>
      <c r="F77" s="52">
        <f t="shared" si="44"/>
        <v>0.16221436206572215</v>
      </c>
      <c r="H77" s="19">
        <v>454.34500000000008</v>
      </c>
      <c r="I77" s="140">
        <v>568.61400000000003</v>
      </c>
      <c r="J77" s="214">
        <f t="shared" si="39"/>
        <v>1.2047317430487195E-2</v>
      </c>
      <c r="K77" s="215">
        <f t="shared" si="40"/>
        <v>1.5072595583907148E-2</v>
      </c>
      <c r="L77" s="52">
        <f t="shared" si="45"/>
        <v>0.25150271269629892</v>
      </c>
      <c r="N77" s="40">
        <f t="shared" si="35"/>
        <v>2.0843712868788908</v>
      </c>
      <c r="O77" s="143">
        <f t="shared" si="35"/>
        <v>2.2445053209966215</v>
      </c>
      <c r="P77" s="52">
        <f t="shared" si="47"/>
        <v>7.6826060273317787E-2</v>
      </c>
    </row>
    <row r="78" spans="1:16" ht="20.100000000000001" customHeight="1" x14ac:dyDescent="0.25">
      <c r="A78" s="38" t="s">
        <v>182</v>
      </c>
      <c r="B78" s="19">
        <v>442.43</v>
      </c>
      <c r="C78" s="140">
        <v>657.31</v>
      </c>
      <c r="D78" s="247">
        <f t="shared" si="37"/>
        <v>3.1778531868172271E-3</v>
      </c>
      <c r="E78" s="215">
        <f t="shared" si="38"/>
        <v>5.1726878680949245E-3</v>
      </c>
      <c r="F78" s="52">
        <f t="shared" si="44"/>
        <v>0.48568135072214796</v>
      </c>
      <c r="H78" s="19">
        <v>306.50600000000009</v>
      </c>
      <c r="I78" s="140">
        <v>527.21799999999985</v>
      </c>
      <c r="J78" s="214">
        <f t="shared" si="39"/>
        <v>8.1272492849022403E-3</v>
      </c>
      <c r="K78" s="215">
        <f t="shared" si="40"/>
        <v>1.3975286747347684E-2</v>
      </c>
      <c r="L78" s="52">
        <f t="shared" si="45"/>
        <v>0.7200903081831993</v>
      </c>
      <c r="N78" s="40">
        <f t="shared" si="35"/>
        <v>6.9277851863571662</v>
      </c>
      <c r="O78" s="143">
        <f t="shared" si="35"/>
        <v>8.0208425248360733</v>
      </c>
      <c r="P78" s="52">
        <f t="shared" si="47"/>
        <v>0.15777875743483738</v>
      </c>
    </row>
    <row r="79" spans="1:16" ht="20.100000000000001" customHeight="1" x14ac:dyDescent="0.25">
      <c r="A79" s="38" t="s">
        <v>183</v>
      </c>
      <c r="B79" s="19">
        <v>2013.9</v>
      </c>
      <c r="C79" s="140">
        <v>1040.5900000000001</v>
      </c>
      <c r="D79" s="247">
        <f t="shared" si="37"/>
        <v>1.4465290628870588E-2</v>
      </c>
      <c r="E79" s="215">
        <f t="shared" si="38"/>
        <v>8.1889021445906776E-3</v>
      </c>
      <c r="F79" s="52">
        <f t="shared" si="44"/>
        <v>-0.48329609215949149</v>
      </c>
      <c r="H79" s="19">
        <v>553.19399999999996</v>
      </c>
      <c r="I79" s="140">
        <v>438.39699999999993</v>
      </c>
      <c r="J79" s="214">
        <f t="shared" si="39"/>
        <v>1.4668376935238489E-2</v>
      </c>
      <c r="K79" s="215">
        <f t="shared" si="40"/>
        <v>1.1620854720773918E-2</v>
      </c>
      <c r="L79" s="52">
        <f t="shared" si="45"/>
        <v>-0.20751671203953773</v>
      </c>
      <c r="N79" s="40">
        <f t="shared" si="35"/>
        <v>2.746879189632057</v>
      </c>
      <c r="O79" s="143">
        <f t="shared" si="35"/>
        <v>4.2129657213696063</v>
      </c>
      <c r="P79" s="52">
        <f t="shared" si="47"/>
        <v>0.53372807121303756</v>
      </c>
    </row>
    <row r="80" spans="1:16" ht="20.100000000000001" customHeight="1" x14ac:dyDescent="0.25">
      <c r="A80" s="38" t="s">
        <v>198</v>
      </c>
      <c r="B80" s="19">
        <v>354.15</v>
      </c>
      <c r="C80" s="140">
        <v>1739.07</v>
      </c>
      <c r="D80" s="247">
        <f t="shared" si="37"/>
        <v>2.5437621908806387E-3</v>
      </c>
      <c r="E80" s="215">
        <f t="shared" si="38"/>
        <v>1.3685576502362417E-2</v>
      </c>
      <c r="F80" s="52">
        <f t="shared" si="44"/>
        <v>3.9105463786531134</v>
      </c>
      <c r="H80" s="19">
        <v>76.801999999999992</v>
      </c>
      <c r="I80" s="140">
        <v>355.53700000000003</v>
      </c>
      <c r="J80" s="214">
        <f t="shared" si="39"/>
        <v>2.0364658426884354E-3</v>
      </c>
      <c r="K80" s="215">
        <f t="shared" si="40"/>
        <v>9.4244345304821814E-3</v>
      </c>
      <c r="L80" s="52">
        <f t="shared" si="45"/>
        <v>3.6292674669930478</v>
      </c>
      <c r="N80" s="40">
        <f t="shared" si="35"/>
        <v>2.1686291119582095</v>
      </c>
      <c r="O80" s="143">
        <f t="shared" si="35"/>
        <v>2.0444087932055641</v>
      </c>
      <c r="P80" s="52">
        <f t="shared" si="47"/>
        <v>-5.728057327445818E-2</v>
      </c>
    </row>
    <row r="81" spans="1:16" ht="20.100000000000001" customHeight="1" x14ac:dyDescent="0.25">
      <c r="A81" s="38" t="s">
        <v>203</v>
      </c>
      <c r="B81" s="19">
        <v>1301.4899999999998</v>
      </c>
      <c r="C81" s="140">
        <v>1329.0600000000004</v>
      </c>
      <c r="D81" s="247">
        <f t="shared" si="37"/>
        <v>9.3482452458258977E-3</v>
      </c>
      <c r="E81" s="215">
        <f t="shared" si="38"/>
        <v>1.0459011026715315E-2</v>
      </c>
      <c r="F81" s="52">
        <f t="shared" si="44"/>
        <v>2.1183412857571415E-2</v>
      </c>
      <c r="H81" s="19">
        <v>258.62500000000006</v>
      </c>
      <c r="I81" s="140">
        <v>286.81700000000001</v>
      </c>
      <c r="J81" s="214">
        <f t="shared" si="39"/>
        <v>6.857646657187271E-3</v>
      </c>
      <c r="K81" s="215">
        <f t="shared" si="40"/>
        <v>7.6028318817150057E-3</v>
      </c>
      <c r="L81" s="52">
        <f>(I81-H81)/H81</f>
        <v>0.10900724987916846</v>
      </c>
      <c r="N81" s="40">
        <f t="shared" si="35"/>
        <v>1.9871455024625628</v>
      </c>
      <c r="O81" s="143">
        <f t="shared" si="35"/>
        <v>2.1580440311197382</v>
      </c>
      <c r="P81" s="52">
        <f>(O81-N81)/N81</f>
        <v>8.6002020710305299E-2</v>
      </c>
    </row>
    <row r="82" spans="1:16" ht="20.100000000000001" customHeight="1" x14ac:dyDescent="0.25">
      <c r="A82" s="38" t="s">
        <v>197</v>
      </c>
      <c r="B82" s="19">
        <v>446.55999999999995</v>
      </c>
      <c r="C82" s="140">
        <v>477.05999999999995</v>
      </c>
      <c r="D82" s="247">
        <f t="shared" si="37"/>
        <v>3.2075178426080979E-3</v>
      </c>
      <c r="E82" s="215">
        <f t="shared" si="38"/>
        <v>3.7542141065149848E-3</v>
      </c>
      <c r="F82" s="52">
        <f>(C82-B82)/B82</f>
        <v>6.8299892511644575E-2</v>
      </c>
      <c r="H82" s="19">
        <v>127.94600000000001</v>
      </c>
      <c r="I82" s="140">
        <v>259.07900000000001</v>
      </c>
      <c r="J82" s="214">
        <f t="shared" si="39"/>
        <v>3.3925894990835476E-3</v>
      </c>
      <c r="K82" s="215">
        <f t="shared" si="40"/>
        <v>6.8675639208374741E-3</v>
      </c>
      <c r="L82" s="52">
        <f>(I82-H82)/H82</f>
        <v>1.0249089459615772</v>
      </c>
      <c r="N82" s="40">
        <f t="shared" si="35"/>
        <v>2.8651469007524186</v>
      </c>
      <c r="O82" s="143">
        <f t="shared" si="35"/>
        <v>5.4307424642602617</v>
      </c>
      <c r="P82" s="52">
        <f>(O82-N82)/N82</f>
        <v>0.8954499201538636</v>
      </c>
    </row>
    <row r="83" spans="1:16" ht="20.100000000000001" customHeight="1" x14ac:dyDescent="0.25">
      <c r="A83" s="38" t="s">
        <v>200</v>
      </c>
      <c r="B83" s="19">
        <v>1076.7499999999998</v>
      </c>
      <c r="C83" s="140">
        <v>900.49</v>
      </c>
      <c r="D83" s="247">
        <f t="shared" si="37"/>
        <v>7.733999545477134E-3</v>
      </c>
      <c r="E83" s="215">
        <f t="shared" si="38"/>
        <v>7.0863880031352012E-3</v>
      </c>
      <c r="F83" s="52">
        <f>(C83-B83)/B83</f>
        <v>-0.16369630833526799</v>
      </c>
      <c r="H83" s="19">
        <v>270.35500000000002</v>
      </c>
      <c r="I83" s="140">
        <v>246.19799999999998</v>
      </c>
      <c r="J83" s="214">
        <f t="shared" si="39"/>
        <v>7.1686768951333569E-3</v>
      </c>
      <c r="K83" s="215">
        <f t="shared" si="40"/>
        <v>6.5261194546155582E-3</v>
      </c>
      <c r="L83" s="52">
        <f>(I83-H83)/H83</f>
        <v>-8.9352887869653008E-2</v>
      </c>
      <c r="N83" s="40">
        <f t="shared" si="35"/>
        <v>2.5108428140236834</v>
      </c>
      <c r="O83" s="143">
        <f t="shared" si="35"/>
        <v>2.7340447978322913</v>
      </c>
      <c r="P83" s="52">
        <f>(O83-N83)/N83</f>
        <v>8.8895243685494424E-2</v>
      </c>
    </row>
    <row r="84" spans="1:16" ht="20.100000000000001" customHeight="1" x14ac:dyDescent="0.25">
      <c r="A84" s="38" t="s">
        <v>199</v>
      </c>
      <c r="B84" s="19">
        <v>3723.2700000000004</v>
      </c>
      <c r="C84" s="140">
        <v>3548.4500000000007</v>
      </c>
      <c r="D84" s="247">
        <f t="shared" si="37"/>
        <v>2.674322589987338E-2</v>
      </c>
      <c r="E84" s="215">
        <f t="shared" si="38"/>
        <v>2.7924456140240434E-2</v>
      </c>
      <c r="F84" s="52">
        <f>(C84-B84)/B84</f>
        <v>-4.6953350146510912E-2</v>
      </c>
      <c r="H84" s="19">
        <v>159.089</v>
      </c>
      <c r="I84" s="140">
        <v>222.952</v>
      </c>
      <c r="J84" s="214">
        <f t="shared" si="39"/>
        <v>4.2183708034616357E-3</v>
      </c>
      <c r="K84" s="215">
        <f t="shared" si="40"/>
        <v>5.9099236575660572E-3</v>
      </c>
      <c r="L84" s="52">
        <f>(I84-H84)/H84</f>
        <v>0.40142938858123439</v>
      </c>
      <c r="N84" s="40">
        <f t="shared" ref="N84:N85" si="48">(H84/B84)*10</f>
        <v>0.42728300660440949</v>
      </c>
      <c r="O84" s="143">
        <f t="shared" ref="O84:O85" si="49">(I84/C84)*10</f>
        <v>0.62830813453761492</v>
      </c>
      <c r="P84" s="52">
        <f t="shared" ref="P84:P85" si="50">(O84-N84)/N84</f>
        <v>0.47047302332648133</v>
      </c>
    </row>
    <row r="85" spans="1:16" ht="20.100000000000001" customHeight="1" x14ac:dyDescent="0.25">
      <c r="A85" s="38" t="s">
        <v>202</v>
      </c>
      <c r="B85" s="19">
        <v>534.98</v>
      </c>
      <c r="C85" s="140">
        <v>123.44999999999999</v>
      </c>
      <c r="D85" s="247">
        <f t="shared" si="37"/>
        <v>3.8426144200969198E-3</v>
      </c>
      <c r="E85" s="215">
        <f t="shared" si="38"/>
        <v>9.7148730023325128E-4</v>
      </c>
      <c r="F85" s="52">
        <f t="shared" si="44"/>
        <v>-0.7692437100452354</v>
      </c>
      <c r="H85" s="19">
        <v>427.92499999999995</v>
      </c>
      <c r="I85" s="140">
        <v>220.249</v>
      </c>
      <c r="J85" s="214">
        <f t="shared" si="39"/>
        <v>1.1346770210833686E-2</v>
      </c>
      <c r="K85" s="215">
        <f t="shared" si="40"/>
        <v>5.838273599946475E-3</v>
      </c>
      <c r="L85" s="52">
        <f t="shared" si="45"/>
        <v>-0.48530934159023187</v>
      </c>
      <c r="N85" s="40">
        <f t="shared" si="48"/>
        <v>7.9988971550338315</v>
      </c>
      <c r="O85" s="143">
        <f t="shared" si="49"/>
        <v>17.841150263264481</v>
      </c>
      <c r="P85" s="52">
        <f t="shared" si="50"/>
        <v>1.2304512631515416</v>
      </c>
    </row>
    <row r="86" spans="1:16" ht="20.100000000000001" customHeight="1" x14ac:dyDescent="0.25">
      <c r="A86" s="38" t="s">
        <v>206</v>
      </c>
      <c r="B86" s="19">
        <v>380.06999999999994</v>
      </c>
      <c r="C86" s="140">
        <v>461.72999999999996</v>
      </c>
      <c r="D86" s="247">
        <f t="shared" si="37"/>
        <v>2.7299384325511905E-3</v>
      </c>
      <c r="E86" s="215">
        <f t="shared" si="38"/>
        <v>3.6335749788310987E-3</v>
      </c>
      <c r="F86" s="52">
        <f t="shared" si="44"/>
        <v>0.21485515826032056</v>
      </c>
      <c r="H86" s="19">
        <v>176.42400000000001</v>
      </c>
      <c r="I86" s="140">
        <v>189.86300000000003</v>
      </c>
      <c r="J86" s="214">
        <f t="shared" si="39"/>
        <v>4.678022054509838E-3</v>
      </c>
      <c r="K86" s="215">
        <f t="shared" si="40"/>
        <v>5.0328134997509079E-3</v>
      </c>
      <c r="L86" s="52">
        <f t="shared" si="45"/>
        <v>7.6174443386387458E-2</v>
      </c>
      <c r="N86" s="40">
        <f t="shared" ref="N86:O96" si="51">(H86/B86)*10</f>
        <v>4.6418817586234127</v>
      </c>
      <c r="O86" s="143">
        <f t="shared" si="51"/>
        <v>4.1119918567127982</v>
      </c>
      <c r="P86" s="52">
        <f t="shared" si="47"/>
        <v>-0.11415411453043077</v>
      </c>
    </row>
    <row r="87" spans="1:16" ht="20.100000000000001" customHeight="1" x14ac:dyDescent="0.25">
      <c r="A87" s="38" t="s">
        <v>212</v>
      </c>
      <c r="B87" s="19">
        <v>1479.23</v>
      </c>
      <c r="C87" s="140">
        <v>1008.1800000000001</v>
      </c>
      <c r="D87" s="247">
        <f t="shared" si="37"/>
        <v>1.0624902853639326E-2</v>
      </c>
      <c r="E87" s="215">
        <f t="shared" si="38"/>
        <v>7.9338522993046539E-3</v>
      </c>
      <c r="F87" s="52">
        <f t="shared" si="44"/>
        <v>-0.31844270329833763</v>
      </c>
      <c r="H87" s="19">
        <v>298.02499999999998</v>
      </c>
      <c r="I87" s="140">
        <v>178.73399999999998</v>
      </c>
      <c r="J87" s="214">
        <f t="shared" si="39"/>
        <v>7.9023688545509368E-3</v>
      </c>
      <c r="K87" s="215">
        <f t="shared" si="40"/>
        <v>4.737810358334581E-3</v>
      </c>
      <c r="L87" s="52">
        <f t="shared" si="45"/>
        <v>-0.40027178927942286</v>
      </c>
      <c r="N87" s="40">
        <f t="shared" ref="N87:N91" si="52">(H87/B87)*10</f>
        <v>2.0147306368854063</v>
      </c>
      <c r="O87" s="143">
        <f t="shared" ref="O87:O91" si="53">(I87/C87)*10</f>
        <v>1.7728381836576799</v>
      </c>
      <c r="P87" s="52">
        <f t="shared" ref="P87:P91" si="54">(O87-N87)/N87</f>
        <v>-0.12006193224999576</v>
      </c>
    </row>
    <row r="88" spans="1:16" ht="20.100000000000001" customHeight="1" x14ac:dyDescent="0.25">
      <c r="A88" s="38" t="s">
        <v>201</v>
      </c>
      <c r="B88" s="19">
        <v>132.46</v>
      </c>
      <c r="C88" s="140">
        <v>202.40999999999997</v>
      </c>
      <c r="D88" s="247">
        <f t="shared" si="37"/>
        <v>9.5142380291980634E-4</v>
      </c>
      <c r="E88" s="215">
        <f t="shared" si="38"/>
        <v>1.5928614373447742E-3</v>
      </c>
      <c r="F88" s="52">
        <f t="shared" si="44"/>
        <v>0.52808394987165908</v>
      </c>
      <c r="H88" s="19">
        <v>125.435</v>
      </c>
      <c r="I88" s="140">
        <v>162.523</v>
      </c>
      <c r="J88" s="214">
        <f t="shared" si="39"/>
        <v>3.3260083458454721E-3</v>
      </c>
      <c r="K88" s="215">
        <f t="shared" si="40"/>
        <v>4.308095565855468E-3</v>
      </c>
      <c r="L88" s="52">
        <f t="shared" ref="L88:L89" si="55">(I88-H88)/H88</f>
        <v>0.29567505082313544</v>
      </c>
      <c r="N88" s="40">
        <f t="shared" ref="N88:N89" si="56">(H88/B88)*10</f>
        <v>9.4696512154612709</v>
      </c>
      <c r="O88" s="143">
        <f t="shared" ref="O88:O89" si="57">(I88/C88)*10</f>
        <v>8.0293957808408685</v>
      </c>
      <c r="P88" s="52">
        <f t="shared" ref="P88:P89" si="58">(O88-N88)/N88</f>
        <v>-0.15209170874940686</v>
      </c>
    </row>
    <row r="89" spans="1:16" ht="20.100000000000001" customHeight="1" x14ac:dyDescent="0.25">
      <c r="A89" s="38" t="s">
        <v>210</v>
      </c>
      <c r="B89" s="19">
        <v>447.52000000000004</v>
      </c>
      <c r="C89" s="140">
        <v>444.59000000000003</v>
      </c>
      <c r="D89" s="247">
        <f t="shared" si="37"/>
        <v>3.2144132589662674E-3</v>
      </c>
      <c r="E89" s="215">
        <f t="shared" si="38"/>
        <v>3.4986920924317639E-3</v>
      </c>
      <c r="F89" s="52">
        <f t="shared" si="44"/>
        <v>-6.5471934215230749E-3</v>
      </c>
      <c r="H89" s="19">
        <v>93.841000000000022</v>
      </c>
      <c r="I89" s="140">
        <v>128.23999999999998</v>
      </c>
      <c r="J89" s="214">
        <f t="shared" si="39"/>
        <v>2.4882684193605056E-3</v>
      </c>
      <c r="K89" s="215">
        <f t="shared" si="40"/>
        <v>3.3993353270940431E-3</v>
      </c>
      <c r="L89" s="52">
        <f t="shared" si="55"/>
        <v>0.36656685244189585</v>
      </c>
      <c r="N89" s="40">
        <f t="shared" si="56"/>
        <v>2.0969118698605653</v>
      </c>
      <c r="O89" s="143">
        <f t="shared" si="57"/>
        <v>2.8844553408758626</v>
      </c>
      <c r="P89" s="52">
        <f t="shared" si="58"/>
        <v>0.37557299490496243</v>
      </c>
    </row>
    <row r="90" spans="1:16" ht="20.100000000000001" customHeight="1" x14ac:dyDescent="0.25">
      <c r="A90" s="38" t="s">
        <v>208</v>
      </c>
      <c r="B90" s="19">
        <v>77.83</v>
      </c>
      <c r="C90" s="140">
        <v>328.75</v>
      </c>
      <c r="D90" s="247">
        <f t="shared" si="37"/>
        <v>5.590315157877738E-4</v>
      </c>
      <c r="E90" s="215">
        <f t="shared" si="38"/>
        <v>2.5870915346430249E-3</v>
      </c>
      <c r="F90" s="52">
        <f t="shared" si="44"/>
        <v>3.2239496338172944</v>
      </c>
      <c r="H90" s="19">
        <v>26.23</v>
      </c>
      <c r="I90" s="140">
        <v>116.41799999999999</v>
      </c>
      <c r="J90" s="214">
        <f t="shared" si="39"/>
        <v>6.9550921920936526E-4</v>
      </c>
      <c r="K90" s="215">
        <f t="shared" si="40"/>
        <v>3.0859624150782463E-3</v>
      </c>
      <c r="L90" s="52">
        <f t="shared" si="45"/>
        <v>3.4383530308806707</v>
      </c>
      <c r="N90" s="40">
        <f t="shared" si="52"/>
        <v>3.3701657458563536</v>
      </c>
      <c r="O90" s="143">
        <f t="shared" si="53"/>
        <v>3.5412319391634979</v>
      </c>
      <c r="P90" s="52">
        <f t="shared" si="54"/>
        <v>5.0758985227201812E-2</v>
      </c>
    </row>
    <row r="91" spans="1:16" ht="20.100000000000001" customHeight="1" x14ac:dyDescent="0.25">
      <c r="A91" s="38" t="s">
        <v>204</v>
      </c>
      <c r="B91" s="19">
        <v>1925.3199999999997</v>
      </c>
      <c r="C91" s="140">
        <v>372.03000000000003</v>
      </c>
      <c r="D91" s="247">
        <f t="shared" si="37"/>
        <v>1.3829044815322069E-2</v>
      </c>
      <c r="E91" s="215">
        <f t="shared" si="38"/>
        <v>2.9276826270212761E-3</v>
      </c>
      <c r="F91" s="52">
        <f t="shared" si="44"/>
        <v>-0.806769783724264</v>
      </c>
      <c r="H91" s="19">
        <v>481.07299999999998</v>
      </c>
      <c r="I91" s="140">
        <v>113.53</v>
      </c>
      <c r="J91" s="214">
        <f t="shared" si="39"/>
        <v>1.2756031514018565E-2</v>
      </c>
      <c r="K91" s="215">
        <f t="shared" si="40"/>
        <v>3.0094084504443757E-3</v>
      </c>
      <c r="L91" s="52">
        <f t="shared" si="45"/>
        <v>-0.76400671000035347</v>
      </c>
      <c r="N91" s="40">
        <f t="shared" si="52"/>
        <v>2.4986651569609211</v>
      </c>
      <c r="O91" s="143">
        <f t="shared" si="53"/>
        <v>3.0516356207832702</v>
      </c>
      <c r="P91" s="52">
        <f t="shared" si="54"/>
        <v>0.22130634922484638</v>
      </c>
    </row>
    <row r="92" spans="1:16" ht="20.100000000000001" customHeight="1" x14ac:dyDescent="0.25">
      <c r="A92" s="38" t="s">
        <v>213</v>
      </c>
      <c r="B92" s="19">
        <v>77.41</v>
      </c>
      <c r="C92" s="140">
        <v>154.16</v>
      </c>
      <c r="D92" s="247">
        <f t="shared" si="37"/>
        <v>5.5601477113107508E-4</v>
      </c>
      <c r="E92" s="215">
        <f t="shared" si="38"/>
        <v>1.213159029598688E-3</v>
      </c>
      <c r="F92" s="52">
        <f t="shared" si="44"/>
        <v>0.99147396977134739</v>
      </c>
      <c r="H92" s="19">
        <v>131.30600000000001</v>
      </c>
      <c r="I92" s="140">
        <v>106.83900000000001</v>
      </c>
      <c r="J92" s="214">
        <f t="shared" si="39"/>
        <v>3.4816825595693833E-3</v>
      </c>
      <c r="K92" s="215">
        <f t="shared" si="40"/>
        <v>2.8320460621600167E-3</v>
      </c>
      <c r="L92" s="52">
        <f t="shared" si="45"/>
        <v>-0.18633573484836943</v>
      </c>
      <c r="N92" s="40">
        <f t="shared" ref="N92" si="59">(H92/B92)*10</f>
        <v>16.962407957628216</v>
      </c>
      <c r="O92" s="143">
        <f t="shared" ref="O92" si="60">(I92/C92)*10</f>
        <v>6.9303969901401157</v>
      </c>
      <c r="P92" s="52">
        <f t="shared" ref="P92" si="61">(O92-N92)/N92</f>
        <v>-0.5914261107590314</v>
      </c>
    </row>
    <row r="93" spans="1:16" ht="20.100000000000001" customHeight="1" x14ac:dyDescent="0.25">
      <c r="A93" s="38" t="s">
        <v>214</v>
      </c>
      <c r="B93" s="19">
        <v>209.1</v>
      </c>
      <c r="C93" s="140">
        <v>134.44</v>
      </c>
      <c r="D93" s="247">
        <f t="shared" si="37"/>
        <v>1.5019078755136002E-3</v>
      </c>
      <c r="E93" s="215">
        <f t="shared" si="38"/>
        <v>1.057972884919873E-3</v>
      </c>
      <c r="F93" s="52">
        <f t="shared" si="44"/>
        <v>-0.35705404112864658</v>
      </c>
      <c r="H93" s="19">
        <v>67.977000000000004</v>
      </c>
      <c r="I93" s="140">
        <v>104.246</v>
      </c>
      <c r="J93" s="214">
        <f t="shared" si="39"/>
        <v>1.8024639799540611E-3</v>
      </c>
      <c r="K93" s="215">
        <f t="shared" si="40"/>
        <v>2.7633118411435251E-3</v>
      </c>
      <c r="L93" s="52">
        <f t="shared" si="45"/>
        <v>0.53354811186136475</v>
      </c>
      <c r="N93" s="40">
        <f t="shared" ref="N93:N94" si="62">(H93/B93)*10</f>
        <v>3.2509325681492114</v>
      </c>
      <c r="O93" s="143">
        <f t="shared" ref="O93:O94" si="63">(I93/C93)*10</f>
        <v>7.7540910443320445</v>
      </c>
      <c r="P93" s="52">
        <f t="shared" ref="P93:P94" si="64">(O93-N93)/N93</f>
        <v>1.3851897514892246</v>
      </c>
    </row>
    <row r="94" spans="1:16" ht="20.100000000000001" customHeight="1" x14ac:dyDescent="0.25">
      <c r="A94" s="38" t="s">
        <v>215</v>
      </c>
      <c r="B94" s="19">
        <v>487.8</v>
      </c>
      <c r="C94" s="140">
        <v>513.05000000000007</v>
      </c>
      <c r="D94" s="247">
        <f t="shared" si="37"/>
        <v>3.5037334369944248E-3</v>
      </c>
      <c r="E94" s="215">
        <f t="shared" si="38"/>
        <v>4.0374366900337768E-3</v>
      </c>
      <c r="F94" s="52">
        <f t="shared" si="44"/>
        <v>5.1763017630176419E-2</v>
      </c>
      <c r="H94" s="19">
        <v>64.581000000000003</v>
      </c>
      <c r="I94" s="140">
        <v>101.35899999999999</v>
      </c>
      <c r="J94" s="214">
        <f t="shared" si="39"/>
        <v>1.7124163509630202E-3</v>
      </c>
      <c r="K94" s="215">
        <f t="shared" si="40"/>
        <v>2.6867843841151366E-3</v>
      </c>
      <c r="L94" s="52">
        <f t="shared" si="45"/>
        <v>0.56948638144345842</v>
      </c>
      <c r="N94" s="40">
        <f t="shared" si="62"/>
        <v>1.3239237392373924</v>
      </c>
      <c r="O94" s="143">
        <f t="shared" si="63"/>
        <v>1.9756164116557837</v>
      </c>
      <c r="P94" s="52">
        <f t="shared" si="64"/>
        <v>0.49224336198834223</v>
      </c>
    </row>
    <row r="95" spans="1:16" ht="20.100000000000001" customHeight="1" thickBot="1" x14ac:dyDescent="0.3">
      <c r="A95" s="8" t="s">
        <v>17</v>
      </c>
      <c r="B95" s="19">
        <f>B96-SUM(B68:B94)</f>
        <v>16470.440000000017</v>
      </c>
      <c r="C95" s="140">
        <f>C96-SUM(C68:C94)</f>
        <v>4435.3000000000029</v>
      </c>
      <c r="D95" s="247">
        <f t="shared" si="37"/>
        <v>0.11830264729399449</v>
      </c>
      <c r="E95" s="215">
        <f t="shared" si="38"/>
        <v>3.4903504436812824E-2</v>
      </c>
      <c r="F95" s="52">
        <f t="shared" si="44"/>
        <v>-0.73071150497497339</v>
      </c>
      <c r="H95" s="19">
        <f>H96-SUM(H68:H94)</f>
        <v>2222.2229999999981</v>
      </c>
      <c r="I95" s="140">
        <f>I96-SUM(I68:I94)</f>
        <v>1112.9340000000229</v>
      </c>
      <c r="J95" s="214">
        <f t="shared" si="39"/>
        <v>5.8924002426194888E-2</v>
      </c>
      <c r="K95" s="215">
        <f t="shared" si="40"/>
        <v>2.9501215400219587E-2</v>
      </c>
      <c r="L95" s="52">
        <f t="shared" si="45"/>
        <v>-0.49917987528703289</v>
      </c>
      <c r="N95" s="40">
        <f t="shared" si="51"/>
        <v>1.3492189643992485</v>
      </c>
      <c r="O95" s="143">
        <f t="shared" si="51"/>
        <v>2.5092643113205919</v>
      </c>
      <c r="P95" s="52">
        <f t="shared" si="47"/>
        <v>0.85979027684202747</v>
      </c>
    </row>
    <row r="96" spans="1:16" s="1" customFormat="1" ht="26.25" customHeight="1" thickBot="1" x14ac:dyDescent="0.3">
      <c r="A96" s="12" t="s">
        <v>18</v>
      </c>
      <c r="B96" s="17">
        <v>139222.92000000004</v>
      </c>
      <c r="C96" s="145">
        <v>127073.2</v>
      </c>
      <c r="D96" s="243">
        <f>SUM(D68:D95)</f>
        <v>1</v>
      </c>
      <c r="E96" s="244">
        <f>SUM(E68:E95)</f>
        <v>1.0000000000000002</v>
      </c>
      <c r="F96" s="57">
        <f t="shared" si="44"/>
        <v>-8.7268102119967328E-2</v>
      </c>
      <c r="H96" s="17">
        <v>37713.375000000007</v>
      </c>
      <c r="I96" s="145">
        <v>37725.022000000004</v>
      </c>
      <c r="J96" s="269">
        <f>SUM(J68:J95)</f>
        <v>0.99999999999999967</v>
      </c>
      <c r="K96" s="243">
        <f>SUM(K68:K95)</f>
        <v>1.0000000000000002</v>
      </c>
      <c r="L96" s="57">
        <f t="shared" si="45"/>
        <v>3.0882942722567801E-4</v>
      </c>
      <c r="N96" s="37">
        <f t="shared" si="51"/>
        <v>2.708848155174449</v>
      </c>
      <c r="O96" s="150">
        <f t="shared" si="51"/>
        <v>2.968763043663023</v>
      </c>
      <c r="P96" s="57">
        <f t="shared" si="47"/>
        <v>9.5950335197668393E-2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132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104</v>
      </c>
      <c r="H4" s="340"/>
      <c r="I4" s="130" t="s">
        <v>0</v>
      </c>
      <c r="K4" s="344" t="s">
        <v>19</v>
      </c>
      <c r="L4" s="343"/>
      <c r="M4" s="340" t="s">
        <v>104</v>
      </c>
      <c r="N4" s="340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158</v>
      </c>
      <c r="F5" s="346"/>
      <c r="G5" s="347" t="str">
        <f>E5</f>
        <v>jan-fev</v>
      </c>
      <c r="H5" s="347"/>
      <c r="I5" s="131" t="s">
        <v>153</v>
      </c>
      <c r="K5" s="348" t="str">
        <f>E5</f>
        <v>jan-fev</v>
      </c>
      <c r="L5" s="346"/>
      <c r="M5" s="336" t="str">
        <f>E5</f>
        <v>jan-fev</v>
      </c>
      <c r="N5" s="337"/>
      <c r="O5" s="131" t="str">
        <f>I5</f>
        <v>2023/2022</v>
      </c>
      <c r="Q5" s="348" t="str">
        <f>E5</f>
        <v>jan-fev</v>
      </c>
      <c r="R5" s="346"/>
      <c r="S5" s="131" t="str">
        <f>O5</f>
        <v>2023/2022</v>
      </c>
    </row>
    <row r="6" spans="1:19" ht="15.75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139903.15</v>
      </c>
      <c r="F7" s="145">
        <v>130345.38000000006</v>
      </c>
      <c r="G7" s="243">
        <f>E7/E15</f>
        <v>0.36705394314758927</v>
      </c>
      <c r="H7" s="244">
        <f>F7/F15</f>
        <v>0.35078399570615493</v>
      </c>
      <c r="I7" s="164">
        <f t="shared" ref="I7:I18" si="0">(F7-E7)/E7</f>
        <v>-6.8317046471076115E-2</v>
      </c>
      <c r="J7" s="1"/>
      <c r="K7" s="17">
        <v>29590.477999999988</v>
      </c>
      <c r="L7" s="145">
        <v>28980.860000000022</v>
      </c>
      <c r="M7" s="243">
        <f>K7/K15</f>
        <v>0.35392188088296644</v>
      </c>
      <c r="N7" s="244">
        <f>L7/L15</f>
        <v>0.34187507274066986</v>
      </c>
      <c r="O7" s="164">
        <f t="shared" ref="O7:O18" si="1">(L7-K7)/K7</f>
        <v>-2.060183008871861E-2</v>
      </c>
      <c r="P7" s="1"/>
      <c r="Q7" s="187">
        <f t="shared" ref="Q7:Q18" si="2">(K7/E7)*10</f>
        <v>2.1150687457716275</v>
      </c>
      <c r="R7" s="188">
        <f t="shared" ref="R7:R18" si="3">(L7/F7)*10</f>
        <v>2.2233898892312109</v>
      </c>
      <c r="S7" s="55">
        <f>(R7-Q7)/Q7</f>
        <v>5.1214006010979703E-2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93626.45</v>
      </c>
      <c r="F8" s="181">
        <v>92146.680000000051</v>
      </c>
      <c r="G8" s="245">
        <f>E8/E7</f>
        <v>0.66922331627272158</v>
      </c>
      <c r="H8" s="246">
        <f>F8/F7</f>
        <v>0.70694243248207189</v>
      </c>
      <c r="I8" s="206">
        <f t="shared" si="0"/>
        <v>-1.5805042271707898E-2</v>
      </c>
      <c r="K8" s="180">
        <v>23894.316999999988</v>
      </c>
      <c r="L8" s="181">
        <v>24208.066000000021</v>
      </c>
      <c r="M8" s="250">
        <f>K8/K7</f>
        <v>0.80750020327485073</v>
      </c>
      <c r="N8" s="246">
        <f>L8/L7</f>
        <v>0.83531220260544381</v>
      </c>
      <c r="O8" s="207">
        <f t="shared" si="1"/>
        <v>1.3130695470392926E-2</v>
      </c>
      <c r="Q8" s="189">
        <f t="shared" si="2"/>
        <v>2.5520904616163476</v>
      </c>
      <c r="R8" s="190">
        <f t="shared" si="3"/>
        <v>2.6271229739367721</v>
      </c>
      <c r="S8" s="182">
        <f t="shared" ref="S8:S18" si="4">(R8-Q8)/Q8</f>
        <v>2.9400412504540781E-2</v>
      </c>
    </row>
    <row r="9" spans="1:19" ht="24" customHeight="1" x14ac:dyDescent="0.25">
      <c r="A9" s="8"/>
      <c r="B9" t="s">
        <v>37</v>
      </c>
      <c r="E9" s="19">
        <v>34303.079999999994</v>
      </c>
      <c r="F9" s="140">
        <v>25812.73000000001</v>
      </c>
      <c r="G9" s="247">
        <f>E9/E7</f>
        <v>0.24519162006002007</v>
      </c>
      <c r="H9" s="215">
        <f>F9/F7</f>
        <v>0.19803333267354775</v>
      </c>
      <c r="I9" s="182">
        <f t="shared" si="0"/>
        <v>-0.2475098445970445</v>
      </c>
      <c r="K9" s="19">
        <v>4785.755000000001</v>
      </c>
      <c r="L9" s="140">
        <v>3698.4210000000003</v>
      </c>
      <c r="M9" s="247">
        <f>K9/K7</f>
        <v>0.16173293990046403</v>
      </c>
      <c r="N9" s="215">
        <f>L9/L7</f>
        <v>0.12761598517090236</v>
      </c>
      <c r="O9" s="182">
        <f t="shared" si="1"/>
        <v>-0.22720218648886131</v>
      </c>
      <c r="Q9" s="189">
        <f t="shared" si="2"/>
        <v>1.395138570647301</v>
      </c>
      <c r="R9" s="190">
        <f t="shared" si="3"/>
        <v>1.4327895577104779</v>
      </c>
      <c r="S9" s="182">
        <f t="shared" si="4"/>
        <v>2.6987274135577832E-2</v>
      </c>
    </row>
    <row r="10" spans="1:19" ht="24" customHeight="1" thickBot="1" x14ac:dyDescent="0.3">
      <c r="A10" s="8"/>
      <c r="B10" t="s">
        <v>36</v>
      </c>
      <c r="E10" s="19">
        <v>11973.620000000003</v>
      </c>
      <c r="F10" s="140">
        <v>12385.969999999996</v>
      </c>
      <c r="G10" s="247">
        <f>E10/E7</f>
        <v>8.5585063667258404E-2</v>
      </c>
      <c r="H10" s="215">
        <f>F10/F7</f>
        <v>9.5024234844380287E-2</v>
      </c>
      <c r="I10" s="186">
        <f t="shared" si="0"/>
        <v>3.4438206657635119E-2</v>
      </c>
      <c r="K10" s="19">
        <v>910.40600000000006</v>
      </c>
      <c r="L10" s="140">
        <v>1074.3729999999998</v>
      </c>
      <c r="M10" s="247">
        <f>K10/K7</f>
        <v>3.0766856824685308E-2</v>
      </c>
      <c r="N10" s="215">
        <f>L10/L7</f>
        <v>3.7071812223653786E-2</v>
      </c>
      <c r="O10" s="209">
        <f t="shared" si="1"/>
        <v>0.18010316276474425</v>
      </c>
      <c r="Q10" s="189">
        <f t="shared" si="2"/>
        <v>0.76034315436768485</v>
      </c>
      <c r="R10" s="190">
        <f t="shared" si="3"/>
        <v>0.86741127259310358</v>
      </c>
      <c r="S10" s="182">
        <f t="shared" si="4"/>
        <v>0.14081552205787728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241248.31999999977</v>
      </c>
      <c r="F11" s="145">
        <v>241237.65000000002</v>
      </c>
      <c r="G11" s="243">
        <f>E11/E15</f>
        <v>0.63294605685241068</v>
      </c>
      <c r="H11" s="244">
        <f>F11/F15</f>
        <v>0.64921600429384507</v>
      </c>
      <c r="I11" s="164">
        <f t="shared" si="0"/>
        <v>-4.4228287267454884E-5</v>
      </c>
      <c r="J11" s="1"/>
      <c r="K11" s="17">
        <v>54016.893000000025</v>
      </c>
      <c r="L11" s="145">
        <v>55789.462000000021</v>
      </c>
      <c r="M11" s="243">
        <f>K11/K15</f>
        <v>0.6460781191170335</v>
      </c>
      <c r="N11" s="244">
        <f>L11/L15</f>
        <v>0.65812492725933014</v>
      </c>
      <c r="O11" s="164">
        <f t="shared" si="1"/>
        <v>3.281508619905249E-2</v>
      </c>
      <c r="Q11" s="191">
        <f t="shared" si="2"/>
        <v>2.2390577890863685</v>
      </c>
      <c r="R11" s="192">
        <f t="shared" si="3"/>
        <v>2.3126349473226924</v>
      </c>
      <c r="S11" s="57">
        <f t="shared" si="4"/>
        <v>3.2860767861800678E-2</v>
      </c>
    </row>
    <row r="12" spans="1:19" s="3" customFormat="1" ht="24" customHeight="1" x14ac:dyDescent="0.25">
      <c r="A12" s="46"/>
      <c r="B12" s="3" t="s">
        <v>33</v>
      </c>
      <c r="E12" s="31">
        <v>172657.4999999998</v>
      </c>
      <c r="F12" s="141">
        <v>159083.03000000003</v>
      </c>
      <c r="G12" s="247">
        <f>E12/E11</f>
        <v>0.71568374030542459</v>
      </c>
      <c r="H12" s="215">
        <f>F12/F11</f>
        <v>0.65944528144756842</v>
      </c>
      <c r="I12" s="206">
        <f t="shared" si="0"/>
        <v>-7.8620795505551649E-2</v>
      </c>
      <c r="K12" s="31">
        <v>47489.669000000024</v>
      </c>
      <c r="L12" s="141">
        <v>46861.406000000025</v>
      </c>
      <c r="M12" s="247">
        <f>K12/K11</f>
        <v>0.87916328323437631</v>
      </c>
      <c r="N12" s="215">
        <f>L12/L11</f>
        <v>0.83996877403119619</v>
      </c>
      <c r="O12" s="206">
        <f t="shared" si="1"/>
        <v>-1.3229466813087258E-2</v>
      </c>
      <c r="Q12" s="189">
        <f t="shared" si="2"/>
        <v>2.7505129519424338</v>
      </c>
      <c r="R12" s="190">
        <f t="shared" si="3"/>
        <v>2.9457199803146832</v>
      </c>
      <c r="S12" s="182">
        <f t="shared" si="4"/>
        <v>7.0971135851002856E-2</v>
      </c>
    </row>
    <row r="13" spans="1:19" ht="24" customHeight="1" x14ac:dyDescent="0.25">
      <c r="A13" s="8"/>
      <c r="B13" s="3" t="s">
        <v>37</v>
      </c>
      <c r="D13" s="3"/>
      <c r="E13" s="19">
        <v>24647.34</v>
      </c>
      <c r="F13" s="140">
        <v>22492.17</v>
      </c>
      <c r="G13" s="247">
        <f>E13/E11</f>
        <v>0.10216585135183541</v>
      </c>
      <c r="H13" s="215">
        <f>F13/F11</f>
        <v>9.3236565685331438E-2</v>
      </c>
      <c r="I13" s="182">
        <f t="shared" si="0"/>
        <v>-8.7440267387880466E-2</v>
      </c>
      <c r="K13" s="19">
        <v>2614.0079999999998</v>
      </c>
      <c r="L13" s="140">
        <v>2697.3349999999987</v>
      </c>
      <c r="M13" s="247">
        <f>K13/K11</f>
        <v>4.8392416794501653E-2</v>
      </c>
      <c r="N13" s="215">
        <f>L13/L11</f>
        <v>4.834846767298092E-2</v>
      </c>
      <c r="O13" s="182">
        <f t="shared" si="1"/>
        <v>3.1877102135876731E-2</v>
      </c>
      <c r="Q13" s="189">
        <f t="shared" si="2"/>
        <v>1.0605639391512429</v>
      </c>
      <c r="R13" s="190">
        <f t="shared" si="3"/>
        <v>1.1992328886007881</v>
      </c>
      <c r="S13" s="182">
        <f t="shared" si="4"/>
        <v>0.13075020216180497</v>
      </c>
    </row>
    <row r="14" spans="1:19" ht="24" customHeight="1" thickBot="1" x14ac:dyDescent="0.3">
      <c r="A14" s="8"/>
      <c r="B14" t="s">
        <v>36</v>
      </c>
      <c r="E14" s="19">
        <v>43943.479999999989</v>
      </c>
      <c r="F14" s="140">
        <v>59662.45</v>
      </c>
      <c r="G14" s="247">
        <f>E14/E11</f>
        <v>0.18215040834274007</v>
      </c>
      <c r="H14" s="215">
        <f>F14/F11</f>
        <v>0.2473181528671001</v>
      </c>
      <c r="I14" s="186">
        <f t="shared" si="0"/>
        <v>0.35770881140956551</v>
      </c>
      <c r="K14" s="19">
        <v>3913.2159999999999</v>
      </c>
      <c r="L14" s="140">
        <v>6230.7210000000005</v>
      </c>
      <c r="M14" s="247">
        <f>K14/K11</f>
        <v>7.2444299971121964E-2</v>
      </c>
      <c r="N14" s="215">
        <f>L14/L11</f>
        <v>0.11168275829582293</v>
      </c>
      <c r="O14" s="209">
        <f t="shared" si="1"/>
        <v>0.59222516722818286</v>
      </c>
      <c r="Q14" s="189">
        <f t="shared" si="2"/>
        <v>0.89051117480909592</v>
      </c>
      <c r="R14" s="190">
        <f t="shared" si="3"/>
        <v>1.0443287193201085</v>
      </c>
      <c r="S14" s="182">
        <f t="shared" si="4"/>
        <v>0.1727294938707393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381151.4699999998</v>
      </c>
      <c r="F15" s="145">
        <v>371583.03000000009</v>
      </c>
      <c r="G15" s="243">
        <f>G7+G11</f>
        <v>1</v>
      </c>
      <c r="H15" s="244">
        <f>H7+H11</f>
        <v>1</v>
      </c>
      <c r="I15" s="164">
        <f t="shared" si="0"/>
        <v>-2.510403541143293E-2</v>
      </c>
      <c r="J15" s="1"/>
      <c r="K15" s="17">
        <v>83607.371000000014</v>
      </c>
      <c r="L15" s="145">
        <v>84770.322000000044</v>
      </c>
      <c r="M15" s="243">
        <f>M7+M11</f>
        <v>1</v>
      </c>
      <c r="N15" s="244">
        <f>N7+N11</f>
        <v>1</v>
      </c>
      <c r="O15" s="164">
        <f t="shared" si="1"/>
        <v>1.3909670715516576E-2</v>
      </c>
      <c r="Q15" s="191">
        <f t="shared" si="2"/>
        <v>2.1935471218305955</v>
      </c>
      <c r="R15" s="192">
        <f t="shared" si="3"/>
        <v>2.2813292092483346</v>
      </c>
      <c r="S15" s="57">
        <f t="shared" si="4"/>
        <v>4.0018327641159451E-2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266283.94999999978</v>
      </c>
      <c r="F16" s="181">
        <f t="shared" ref="F16:F17" si="5">F8+F12</f>
        <v>251229.71000000008</v>
      </c>
      <c r="G16" s="245">
        <f>E16/E15</f>
        <v>0.6986302584639118</v>
      </c>
      <c r="H16" s="246">
        <f>F16/F15</f>
        <v>0.67610652187211029</v>
      </c>
      <c r="I16" s="207">
        <f t="shared" si="0"/>
        <v>-5.6534537661769371E-2</v>
      </c>
      <c r="J16" s="3"/>
      <c r="K16" s="180">
        <f t="shared" ref="K16:L18" si="6">K8+K12</f>
        <v>71383.986000000004</v>
      </c>
      <c r="L16" s="181">
        <f t="shared" si="6"/>
        <v>71069.472000000038</v>
      </c>
      <c r="M16" s="250">
        <f>K16/K15</f>
        <v>0.85380015118523456</v>
      </c>
      <c r="N16" s="246">
        <f>L16/L15</f>
        <v>0.83837680833629491</v>
      </c>
      <c r="O16" s="207">
        <f t="shared" si="1"/>
        <v>-4.4059461739775424E-3</v>
      </c>
      <c r="P16" s="3"/>
      <c r="Q16" s="189">
        <f t="shared" si="2"/>
        <v>2.6807468493688806</v>
      </c>
      <c r="R16" s="190">
        <f t="shared" si="3"/>
        <v>2.8288641498650784</v>
      </c>
      <c r="S16" s="182">
        <f t="shared" si="4"/>
        <v>5.5252252009945858E-2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58950.42</v>
      </c>
      <c r="F17" s="140">
        <f t="shared" si="5"/>
        <v>48304.900000000009</v>
      </c>
      <c r="G17" s="248">
        <f>E17/E15</f>
        <v>0.15466402372788968</v>
      </c>
      <c r="H17" s="215">
        <f>F17/F15</f>
        <v>0.12999759434654484</v>
      </c>
      <c r="I17" s="182">
        <f t="shared" si="0"/>
        <v>-0.18058429439518819</v>
      </c>
      <c r="K17" s="19">
        <f t="shared" si="6"/>
        <v>7399.7630000000008</v>
      </c>
      <c r="L17" s="140">
        <f t="shared" si="6"/>
        <v>6395.7559999999994</v>
      </c>
      <c r="M17" s="247">
        <f>K17/K15</f>
        <v>8.8506107912423165E-2</v>
      </c>
      <c r="N17" s="215">
        <f>L17/L15</f>
        <v>7.544805598355514E-2</v>
      </c>
      <c r="O17" s="182">
        <f t="shared" si="1"/>
        <v>-0.13568096707962152</v>
      </c>
      <c r="Q17" s="189">
        <f t="shared" si="2"/>
        <v>1.2552519557960742</v>
      </c>
      <c r="R17" s="190">
        <f t="shared" si="3"/>
        <v>1.32403876211316</v>
      </c>
      <c r="S17" s="182">
        <f t="shared" si="4"/>
        <v>5.4799202661637403E-2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55917.099999999991</v>
      </c>
      <c r="F18" s="142">
        <f>F10+F14</f>
        <v>72048.42</v>
      </c>
      <c r="G18" s="249">
        <f>E18/E15</f>
        <v>0.14670571780819847</v>
      </c>
      <c r="H18" s="221">
        <f>F18/F15</f>
        <v>0.19389588378134487</v>
      </c>
      <c r="I18" s="208">
        <f t="shared" si="0"/>
        <v>0.28848634854096528</v>
      </c>
      <c r="K18" s="21">
        <f t="shared" si="6"/>
        <v>4823.6220000000003</v>
      </c>
      <c r="L18" s="142">
        <f t="shared" si="6"/>
        <v>7305.0940000000001</v>
      </c>
      <c r="M18" s="249">
        <f>K18/K15</f>
        <v>5.7693740902342208E-2</v>
      </c>
      <c r="N18" s="221">
        <f>L18/L15</f>
        <v>8.6175135680149909E-2</v>
      </c>
      <c r="O18" s="208">
        <f t="shared" si="1"/>
        <v>0.5144416374251547</v>
      </c>
      <c r="Q18" s="193">
        <f t="shared" si="2"/>
        <v>0.86263808387774055</v>
      </c>
      <c r="R18" s="194">
        <f t="shared" si="3"/>
        <v>1.0139145313665447</v>
      </c>
      <c r="S18" s="186">
        <f t="shared" si="4"/>
        <v>0.17536490715641093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90" workbookViewId="0">
      <selection activeCell="I101" sqref="I101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133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jan-fev</v>
      </c>
      <c r="E5" s="347"/>
      <c r="F5" s="131" t="s">
        <v>153</v>
      </c>
      <c r="H5" s="348" t="str">
        <f>B5</f>
        <v>jan-fev</v>
      </c>
      <c r="I5" s="347"/>
      <c r="J5" s="345" t="str">
        <f>B5</f>
        <v>jan-fev</v>
      </c>
      <c r="K5" s="346"/>
      <c r="L5" s="131" t="str">
        <f>F5</f>
        <v>2023/2022</v>
      </c>
      <c r="N5" s="348" t="str">
        <f>B5</f>
        <v>jan-fev</v>
      </c>
      <c r="O5" s="346"/>
      <c r="P5" s="131" t="str">
        <f>F5</f>
        <v>2023/2022</v>
      </c>
    </row>
    <row r="6" spans="1:16" ht="19.5" customHeight="1" thickBot="1" x14ac:dyDescent="0.3">
      <c r="A6" s="35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165</v>
      </c>
      <c r="B7" s="39">
        <v>53632.89999999998</v>
      </c>
      <c r="C7" s="147">
        <v>71371.24000000002</v>
      </c>
      <c r="D7" s="247">
        <f>B7/$B$33</f>
        <v>0.14071282474655022</v>
      </c>
      <c r="E7" s="246">
        <f>C7/$C$33</f>
        <v>0.19207346471123826</v>
      </c>
      <c r="F7" s="52">
        <f>(C7-B7)/B7</f>
        <v>0.33073617126800986</v>
      </c>
      <c r="H7" s="39">
        <v>6416.4759999999997</v>
      </c>
      <c r="I7" s="147">
        <v>9060.6079999999984</v>
      </c>
      <c r="J7" s="247">
        <f>H7/$H$33</f>
        <v>7.6745338637666263E-2</v>
      </c>
      <c r="K7" s="246">
        <f>I7/$I$33</f>
        <v>0.10688419940176706</v>
      </c>
      <c r="L7" s="52">
        <f>(I7-H7)/H7</f>
        <v>0.41208476428494378</v>
      </c>
      <c r="N7" s="27">
        <f t="shared" ref="N7:N33" si="0">(H7/B7)*10</f>
        <v>1.1963693926675607</v>
      </c>
      <c r="O7" s="151">
        <f t="shared" ref="O7:O33" si="1">(I7/C7)*10</f>
        <v>1.2695040747505573</v>
      </c>
      <c r="P7" s="61">
        <f>(O7-N7)/N7</f>
        <v>6.1130519161750864E-2</v>
      </c>
    </row>
    <row r="8" spans="1:16" ht="20.100000000000001" customHeight="1" x14ac:dyDescent="0.25">
      <c r="A8" s="8" t="s">
        <v>164</v>
      </c>
      <c r="B8" s="19">
        <v>31048.360000000008</v>
      </c>
      <c r="C8" s="140">
        <v>28482.260000000006</v>
      </c>
      <c r="D8" s="247">
        <f t="shared" ref="D8:D32" si="2">B8/$B$33</f>
        <v>8.1459373618577469E-2</v>
      </c>
      <c r="E8" s="215">
        <f t="shared" ref="E8:E32" si="3">C8/$C$33</f>
        <v>7.6651132318932849E-2</v>
      </c>
      <c r="F8" s="52">
        <f t="shared" ref="F8:F33" si="4">(C8-B8)/B8</f>
        <v>-8.2648487714004917E-2</v>
      </c>
      <c r="H8" s="19">
        <v>8251.7950000000001</v>
      </c>
      <c r="I8" s="140">
        <v>8788.6610000000001</v>
      </c>
      <c r="J8" s="247">
        <f t="shared" ref="J8:J32" si="5">H8/$H$33</f>
        <v>9.869697971964693E-2</v>
      </c>
      <c r="K8" s="215">
        <f t="shared" ref="K8:K32" si="6">I8/$I$33</f>
        <v>0.10367615449189875</v>
      </c>
      <c r="L8" s="52">
        <f t="shared" ref="L8:L33" si="7">(I8-H8)/H8</f>
        <v>6.5060511076680885E-2</v>
      </c>
      <c r="N8" s="27">
        <f t="shared" si="0"/>
        <v>2.6577233064805994</v>
      </c>
      <c r="O8" s="152">
        <f t="shared" si="1"/>
        <v>3.0856613906340291</v>
      </c>
      <c r="P8" s="52">
        <f t="shared" ref="P8:P71" si="8">(O8-N8)/N8</f>
        <v>0.16101679324929891</v>
      </c>
    </row>
    <row r="9" spans="1:16" ht="20.100000000000001" customHeight="1" x14ac:dyDescent="0.25">
      <c r="A9" s="8" t="s">
        <v>162</v>
      </c>
      <c r="B9" s="19">
        <v>28374.569999999996</v>
      </c>
      <c r="C9" s="140">
        <v>26818.639999999996</v>
      </c>
      <c r="D9" s="247">
        <f t="shared" si="2"/>
        <v>7.4444340986012741E-2</v>
      </c>
      <c r="E9" s="215">
        <f t="shared" si="3"/>
        <v>7.2174017204176377E-2</v>
      </c>
      <c r="F9" s="52">
        <f t="shared" si="4"/>
        <v>-5.4835368430252884E-2</v>
      </c>
      <c r="H9" s="19">
        <v>8280.771999999999</v>
      </c>
      <c r="I9" s="140">
        <v>8551.6469999999972</v>
      </c>
      <c r="J9" s="247">
        <f t="shared" si="5"/>
        <v>9.9043563993897091E-2</v>
      </c>
      <c r="K9" s="215">
        <f t="shared" si="6"/>
        <v>0.10088019955852003</v>
      </c>
      <c r="L9" s="52">
        <f t="shared" si="7"/>
        <v>3.2711322084462438E-2</v>
      </c>
      <c r="N9" s="27">
        <f t="shared" si="0"/>
        <v>2.9183779701331156</v>
      </c>
      <c r="O9" s="152">
        <f t="shared" si="1"/>
        <v>3.1886952507658846</v>
      </c>
      <c r="P9" s="52">
        <f t="shared" si="8"/>
        <v>9.2625863887136936E-2</v>
      </c>
    </row>
    <row r="10" spans="1:16" ht="20.100000000000001" customHeight="1" x14ac:dyDescent="0.25">
      <c r="A10" s="8" t="s">
        <v>166</v>
      </c>
      <c r="B10" s="19">
        <v>24671.500000000007</v>
      </c>
      <c r="C10" s="140">
        <v>22789.260000000006</v>
      </c>
      <c r="D10" s="247">
        <f t="shared" si="2"/>
        <v>6.4728859631579053E-2</v>
      </c>
      <c r="E10" s="215">
        <f t="shared" si="3"/>
        <v>6.1330195838060736E-2</v>
      </c>
      <c r="F10" s="52">
        <f t="shared" si="4"/>
        <v>-7.6292077903654054E-2</v>
      </c>
      <c r="H10" s="19">
        <v>6091.4719999999998</v>
      </c>
      <c r="I10" s="140">
        <v>5991.7060000000001</v>
      </c>
      <c r="J10" s="247">
        <f t="shared" si="5"/>
        <v>7.2858073721753527E-2</v>
      </c>
      <c r="K10" s="215">
        <f t="shared" si="6"/>
        <v>7.0681647286888943E-2</v>
      </c>
      <c r="L10" s="52">
        <f t="shared" si="7"/>
        <v>-1.6377978918724344E-2</v>
      </c>
      <c r="N10" s="27">
        <f t="shared" si="0"/>
        <v>2.4690318788885954</v>
      </c>
      <c r="O10" s="152">
        <f t="shared" si="1"/>
        <v>2.6291797100915075</v>
      </c>
      <c r="P10" s="52">
        <f t="shared" si="8"/>
        <v>6.4862601642470763E-2</v>
      </c>
    </row>
    <row r="11" spans="1:16" ht="20.100000000000001" customHeight="1" x14ac:dyDescent="0.25">
      <c r="A11" s="8" t="s">
        <v>168</v>
      </c>
      <c r="B11" s="19">
        <v>21888.25</v>
      </c>
      <c r="C11" s="140">
        <v>16786.64</v>
      </c>
      <c r="D11" s="247">
        <f t="shared" si="2"/>
        <v>5.7426644583057775E-2</v>
      </c>
      <c r="E11" s="215">
        <f t="shared" si="3"/>
        <v>4.5176013554763229E-2</v>
      </c>
      <c r="F11" s="52">
        <f t="shared" si="4"/>
        <v>-0.23307528011604403</v>
      </c>
      <c r="H11" s="19">
        <v>7781.2890000000007</v>
      </c>
      <c r="I11" s="140">
        <v>5862.9220000000005</v>
      </c>
      <c r="J11" s="247">
        <f t="shared" si="5"/>
        <v>9.3069413700378134E-2</v>
      </c>
      <c r="K11" s="215">
        <f t="shared" si="6"/>
        <v>6.9162436353609733E-2</v>
      </c>
      <c r="L11" s="52">
        <f t="shared" si="7"/>
        <v>-0.24653588884823582</v>
      </c>
      <c r="N11" s="27">
        <f t="shared" si="0"/>
        <v>3.5550073669662954</v>
      </c>
      <c r="O11" s="152">
        <f t="shared" si="1"/>
        <v>3.4926119819094237</v>
      </c>
      <c r="P11" s="52">
        <f t="shared" si="8"/>
        <v>-1.7551408088956364E-2</v>
      </c>
    </row>
    <row r="12" spans="1:16" ht="20.100000000000001" customHeight="1" x14ac:dyDescent="0.25">
      <c r="A12" s="8" t="s">
        <v>170</v>
      </c>
      <c r="B12" s="19">
        <v>15021.13</v>
      </c>
      <c r="C12" s="140">
        <v>14849.73</v>
      </c>
      <c r="D12" s="247">
        <f t="shared" si="2"/>
        <v>3.9409870306941243E-2</v>
      </c>
      <c r="E12" s="215">
        <f t="shared" si="3"/>
        <v>3.9963423518022324E-2</v>
      </c>
      <c r="F12" s="52">
        <f t="shared" si="4"/>
        <v>-1.1410592944738488E-2</v>
      </c>
      <c r="H12" s="19">
        <v>5089.9279999999999</v>
      </c>
      <c r="I12" s="140">
        <v>5214.3220000000001</v>
      </c>
      <c r="J12" s="247">
        <f t="shared" si="5"/>
        <v>6.0878938532823834E-2</v>
      </c>
      <c r="K12" s="215">
        <f t="shared" si="6"/>
        <v>6.1511173686470154E-2</v>
      </c>
      <c r="L12" s="52">
        <f t="shared" si="7"/>
        <v>2.4439245506026851E-2</v>
      </c>
      <c r="N12" s="27">
        <f t="shared" si="0"/>
        <v>3.388512049359802</v>
      </c>
      <c r="O12" s="152">
        <f t="shared" si="1"/>
        <v>3.5113917896150304</v>
      </c>
      <c r="P12" s="52">
        <f t="shared" si="8"/>
        <v>3.6263627947979209E-2</v>
      </c>
    </row>
    <row r="13" spans="1:16" ht="20.100000000000001" customHeight="1" x14ac:dyDescent="0.25">
      <c r="A13" s="8" t="s">
        <v>171</v>
      </c>
      <c r="B13" s="19">
        <v>18063.55</v>
      </c>
      <c r="C13" s="140">
        <v>21789.129999999997</v>
      </c>
      <c r="D13" s="247">
        <f t="shared" si="2"/>
        <v>4.7392051249336667E-2</v>
      </c>
      <c r="E13" s="215">
        <f t="shared" si="3"/>
        <v>5.8638657422003339E-2</v>
      </c>
      <c r="F13" s="52">
        <f t="shared" si="4"/>
        <v>0.20624849489718236</v>
      </c>
      <c r="H13" s="19">
        <v>4138.3890000000001</v>
      </c>
      <c r="I13" s="140">
        <v>4825.4869999999992</v>
      </c>
      <c r="J13" s="247">
        <f t="shared" si="5"/>
        <v>4.9497896543116982E-2</v>
      </c>
      <c r="K13" s="215">
        <f t="shared" si="6"/>
        <v>5.692424997512692E-2</v>
      </c>
      <c r="L13" s="52">
        <f t="shared" si="7"/>
        <v>0.16603030792900306</v>
      </c>
      <c r="N13" s="27">
        <f t="shared" si="0"/>
        <v>2.2910164391827741</v>
      </c>
      <c r="O13" s="152">
        <f t="shared" si="1"/>
        <v>2.2146304143396272</v>
      </c>
      <c r="P13" s="52">
        <f t="shared" si="8"/>
        <v>-3.3341543751818081E-2</v>
      </c>
    </row>
    <row r="14" spans="1:16" ht="20.100000000000001" customHeight="1" x14ac:dyDescent="0.25">
      <c r="A14" s="8" t="s">
        <v>163</v>
      </c>
      <c r="B14" s="19">
        <v>30936.339999999997</v>
      </c>
      <c r="C14" s="140">
        <v>23615.16</v>
      </c>
      <c r="D14" s="247">
        <f t="shared" si="2"/>
        <v>8.1165474712717248E-2</v>
      </c>
      <c r="E14" s="215">
        <f t="shared" si="3"/>
        <v>6.3552848471040216E-2</v>
      </c>
      <c r="F14" s="52">
        <f t="shared" si="4"/>
        <v>-0.23665307531530871</v>
      </c>
      <c r="H14" s="19">
        <v>4894.183</v>
      </c>
      <c r="I14" s="140">
        <v>4264.8249999999998</v>
      </c>
      <c r="J14" s="247">
        <f t="shared" si="5"/>
        <v>5.8537697591280538E-2</v>
      </c>
      <c r="K14" s="215">
        <f t="shared" si="6"/>
        <v>5.0310355079222199E-2</v>
      </c>
      <c r="L14" s="52">
        <f t="shared" si="7"/>
        <v>-0.12859306650364324</v>
      </c>
      <c r="N14" s="27">
        <f t="shared" si="0"/>
        <v>1.58201745907887</v>
      </c>
      <c r="O14" s="152">
        <f t="shared" si="1"/>
        <v>1.8059691316933699</v>
      </c>
      <c r="P14" s="52">
        <f t="shared" si="8"/>
        <v>0.14156080979339875</v>
      </c>
    </row>
    <row r="15" spans="1:16" ht="20.100000000000001" customHeight="1" x14ac:dyDescent="0.25">
      <c r="A15" s="8" t="s">
        <v>169</v>
      </c>
      <c r="B15" s="19">
        <v>20087.719999999998</v>
      </c>
      <c r="C15" s="140">
        <v>18304.250000000004</v>
      </c>
      <c r="D15" s="247">
        <f t="shared" si="2"/>
        <v>5.2702722096283676E-2</v>
      </c>
      <c r="E15" s="215">
        <f t="shared" si="3"/>
        <v>4.9260188227648598E-2</v>
      </c>
      <c r="F15" s="52">
        <f t="shared" si="4"/>
        <v>-8.8784092968240996E-2</v>
      </c>
      <c r="H15" s="19">
        <v>4004.94</v>
      </c>
      <c r="I15" s="140">
        <v>3875.2489999999998</v>
      </c>
      <c r="J15" s="247">
        <f t="shared" si="5"/>
        <v>4.7901757370172528E-2</v>
      </c>
      <c r="K15" s="215">
        <f t="shared" si="6"/>
        <v>4.5714690101094593E-2</v>
      </c>
      <c r="L15" s="52">
        <f t="shared" si="7"/>
        <v>-3.2382757294741056E-2</v>
      </c>
      <c r="N15" s="27">
        <f t="shared" si="0"/>
        <v>1.9937255198698511</v>
      </c>
      <c r="O15" s="152">
        <f t="shared" si="1"/>
        <v>2.1171307210074159</v>
      </c>
      <c r="P15" s="52">
        <f t="shared" si="8"/>
        <v>6.1896785644605989E-2</v>
      </c>
    </row>
    <row r="16" spans="1:16" ht="20.100000000000001" customHeight="1" x14ac:dyDescent="0.25">
      <c r="A16" s="8" t="s">
        <v>173</v>
      </c>
      <c r="B16" s="19">
        <v>15975.620000000003</v>
      </c>
      <c r="C16" s="140">
        <v>14587.250000000002</v>
      </c>
      <c r="D16" s="247">
        <f t="shared" si="2"/>
        <v>4.1914097825727942E-2</v>
      </c>
      <c r="E16" s="215">
        <f t="shared" si="3"/>
        <v>3.9257040344388164E-2</v>
      </c>
      <c r="F16" s="52">
        <f t="shared" si="4"/>
        <v>-8.6905547327740681E-2</v>
      </c>
      <c r="H16" s="19">
        <v>3590.3660000000004</v>
      </c>
      <c r="I16" s="140">
        <v>3382.3430000000003</v>
      </c>
      <c r="J16" s="247">
        <f t="shared" si="5"/>
        <v>4.2943175428874554E-2</v>
      </c>
      <c r="K16" s="215">
        <f t="shared" si="6"/>
        <v>3.9900084371509187E-2</v>
      </c>
      <c r="L16" s="52">
        <f t="shared" si="7"/>
        <v>-5.7939218452937702E-2</v>
      </c>
      <c r="N16" s="27">
        <f t="shared" si="0"/>
        <v>2.2474032306727376</v>
      </c>
      <c r="O16" s="152">
        <f t="shared" si="1"/>
        <v>2.3186981782035683</v>
      </c>
      <c r="P16" s="52">
        <f t="shared" si="8"/>
        <v>3.1723255781513325E-2</v>
      </c>
    </row>
    <row r="17" spans="1:16" ht="20.100000000000001" customHeight="1" x14ac:dyDescent="0.25">
      <c r="A17" s="8" t="s">
        <v>167</v>
      </c>
      <c r="B17" s="19">
        <v>5526.6100000000006</v>
      </c>
      <c r="C17" s="140">
        <v>11839.010000000002</v>
      </c>
      <c r="D17" s="247">
        <f t="shared" si="2"/>
        <v>1.4499773541474215E-2</v>
      </c>
      <c r="E17" s="215">
        <f t="shared" si="3"/>
        <v>3.1861008292009455E-2</v>
      </c>
      <c r="F17" s="52">
        <f t="shared" si="4"/>
        <v>1.1421830018763763</v>
      </c>
      <c r="H17" s="19">
        <v>1456.9120000000003</v>
      </c>
      <c r="I17" s="140">
        <v>2709.991</v>
      </c>
      <c r="J17" s="247">
        <f t="shared" si="5"/>
        <v>1.7425640617260884E-2</v>
      </c>
      <c r="K17" s="215">
        <f t="shared" si="6"/>
        <v>3.1968629304015159E-2</v>
      </c>
      <c r="L17" s="52">
        <f t="shared" si="7"/>
        <v>0.86009244209670832</v>
      </c>
      <c r="N17" s="27">
        <f t="shared" si="0"/>
        <v>2.6361766073596655</v>
      </c>
      <c r="O17" s="152">
        <f t="shared" si="1"/>
        <v>2.2890351473645172</v>
      </c>
      <c r="P17" s="52">
        <f t="shared" si="8"/>
        <v>-0.13168368880370171</v>
      </c>
    </row>
    <row r="18" spans="1:16" ht="20.100000000000001" customHeight="1" x14ac:dyDescent="0.25">
      <c r="A18" s="8" t="s">
        <v>174</v>
      </c>
      <c r="B18" s="19">
        <v>10124.430000000004</v>
      </c>
      <c r="C18" s="140">
        <v>8437.41</v>
      </c>
      <c r="D18" s="247">
        <f t="shared" si="2"/>
        <v>2.6562746826084675E-2</v>
      </c>
      <c r="E18" s="215">
        <f t="shared" si="3"/>
        <v>2.2706661281060109E-2</v>
      </c>
      <c r="F18" s="52">
        <f t="shared" si="4"/>
        <v>-0.16662863983453918</v>
      </c>
      <c r="H18" s="19">
        <v>1823.931</v>
      </c>
      <c r="I18" s="140">
        <v>1907.4339999999997</v>
      </c>
      <c r="J18" s="247">
        <f t="shared" si="5"/>
        <v>2.1815432995734303E-2</v>
      </c>
      <c r="K18" s="215">
        <f t="shared" si="6"/>
        <v>2.2501200361135829E-2</v>
      </c>
      <c r="L18" s="52">
        <f t="shared" si="7"/>
        <v>4.5781885389304583E-2</v>
      </c>
      <c r="N18" s="27">
        <f t="shared" si="0"/>
        <v>1.8015147519415899</v>
      </c>
      <c r="O18" s="152">
        <f t="shared" si="1"/>
        <v>2.2606866325092652</v>
      </c>
      <c r="P18" s="52">
        <f t="shared" si="8"/>
        <v>0.25488099948823667</v>
      </c>
    </row>
    <row r="19" spans="1:16" ht="20.100000000000001" customHeight="1" x14ac:dyDescent="0.25">
      <c r="A19" s="8" t="s">
        <v>178</v>
      </c>
      <c r="B19" s="19">
        <v>8446.880000000001</v>
      </c>
      <c r="C19" s="140">
        <v>7050.9300000000012</v>
      </c>
      <c r="D19" s="247">
        <f t="shared" si="2"/>
        <v>2.2161478217570574E-2</v>
      </c>
      <c r="E19" s="215">
        <f t="shared" si="3"/>
        <v>1.8975382164250071E-2</v>
      </c>
      <c r="F19" s="52">
        <f t="shared" si="4"/>
        <v>-0.16526220332241012</v>
      </c>
      <c r="H19" s="19">
        <v>1824.0350000000001</v>
      </c>
      <c r="I19" s="140">
        <v>1700.2450000000001</v>
      </c>
      <c r="J19" s="247">
        <f t="shared" si="5"/>
        <v>2.1816676905197743E-2</v>
      </c>
      <c r="K19" s="215">
        <f t="shared" si="6"/>
        <v>2.0057078466683195E-2</v>
      </c>
      <c r="L19" s="52">
        <f t="shared" si="7"/>
        <v>-6.7866022307685958E-2</v>
      </c>
      <c r="N19" s="27">
        <f t="shared" si="0"/>
        <v>2.1594186255753605</v>
      </c>
      <c r="O19" s="152">
        <f t="shared" si="1"/>
        <v>2.4113769389286235</v>
      </c>
      <c r="P19" s="52">
        <f t="shared" si="8"/>
        <v>0.11667877194776473</v>
      </c>
    </row>
    <row r="20" spans="1:16" ht="20.100000000000001" customHeight="1" x14ac:dyDescent="0.25">
      <c r="A20" s="8" t="s">
        <v>176</v>
      </c>
      <c r="B20" s="19">
        <v>6817.3</v>
      </c>
      <c r="C20" s="140">
        <v>7332.7900000000009</v>
      </c>
      <c r="D20" s="247">
        <f t="shared" si="2"/>
        <v>1.7886065085883054E-2</v>
      </c>
      <c r="E20" s="215">
        <f t="shared" si="3"/>
        <v>1.9733920572206964E-2</v>
      </c>
      <c r="F20" s="52">
        <f t="shared" si="4"/>
        <v>7.5614979537353591E-2</v>
      </c>
      <c r="H20" s="19">
        <v>1779.1389999999999</v>
      </c>
      <c r="I20" s="140">
        <v>1689.4879999999998</v>
      </c>
      <c r="J20" s="247">
        <f t="shared" si="5"/>
        <v>2.1279690758366259E-2</v>
      </c>
      <c r="K20" s="215">
        <f t="shared" si="6"/>
        <v>1.9930182641042703E-2</v>
      </c>
      <c r="L20" s="52">
        <f t="shared" si="7"/>
        <v>-5.0390104426916653E-2</v>
      </c>
      <c r="N20" s="27">
        <f t="shared" si="0"/>
        <v>2.6097413932201894</v>
      </c>
      <c r="O20" s="152">
        <f t="shared" si="1"/>
        <v>2.3040179795139362</v>
      </c>
      <c r="P20" s="52">
        <f t="shared" si="8"/>
        <v>-0.11714701483468354</v>
      </c>
    </row>
    <row r="21" spans="1:16" ht="20.100000000000001" customHeight="1" x14ac:dyDescent="0.25">
      <c r="A21" s="8" t="s">
        <v>179</v>
      </c>
      <c r="B21" s="19">
        <v>5101.4500000000007</v>
      </c>
      <c r="C21" s="140">
        <v>6134.4700000000021</v>
      </c>
      <c r="D21" s="247">
        <f t="shared" si="2"/>
        <v>1.3384311491701719E-2</v>
      </c>
      <c r="E21" s="215">
        <f t="shared" si="3"/>
        <v>1.6509015495137117E-2</v>
      </c>
      <c r="F21" s="52">
        <f t="shared" si="4"/>
        <v>0.20249536896372625</v>
      </c>
      <c r="H21" s="19">
        <v>1289.3960000000004</v>
      </c>
      <c r="I21" s="140">
        <v>1574.7339999999999</v>
      </c>
      <c r="J21" s="247">
        <f t="shared" si="5"/>
        <v>1.5422037370365347E-2</v>
      </c>
      <c r="K21" s="215">
        <f t="shared" si="6"/>
        <v>1.8576477744180333E-2</v>
      </c>
      <c r="L21" s="52">
        <f t="shared" si="7"/>
        <v>0.2212958625589031</v>
      </c>
      <c r="N21" s="27">
        <f t="shared" si="0"/>
        <v>2.527508845524312</v>
      </c>
      <c r="O21" s="152">
        <f t="shared" si="1"/>
        <v>2.567025350193251</v>
      </c>
      <c r="P21" s="52">
        <f t="shared" si="8"/>
        <v>1.5634566319684462E-2</v>
      </c>
    </row>
    <row r="22" spans="1:16" ht="20.100000000000001" customHeight="1" x14ac:dyDescent="0.25">
      <c r="A22" s="8" t="s">
        <v>172</v>
      </c>
      <c r="B22" s="19">
        <v>9362.93</v>
      </c>
      <c r="C22" s="140">
        <v>5329.4</v>
      </c>
      <c r="D22" s="247">
        <f t="shared" si="2"/>
        <v>2.4564853442648416E-2</v>
      </c>
      <c r="E22" s="215">
        <f t="shared" si="3"/>
        <v>1.4342420319894581E-2</v>
      </c>
      <c r="F22" s="52">
        <f t="shared" si="4"/>
        <v>-0.43079783785631215</v>
      </c>
      <c r="H22" s="19">
        <v>2376.8489999999997</v>
      </c>
      <c r="I22" s="140">
        <v>1519.4820000000002</v>
      </c>
      <c r="J22" s="247">
        <f t="shared" si="5"/>
        <v>2.8428701579433696E-2</v>
      </c>
      <c r="K22" s="215">
        <f t="shared" si="6"/>
        <v>1.7924693031129466E-2</v>
      </c>
      <c r="L22" s="52">
        <f t="shared" si="7"/>
        <v>-0.36071580483236404</v>
      </c>
      <c r="N22" s="27">
        <f t="shared" si="0"/>
        <v>2.538573929314861</v>
      </c>
      <c r="O22" s="152">
        <f t="shared" si="1"/>
        <v>2.8511314594513459</v>
      </c>
      <c r="P22" s="52">
        <f t="shared" si="8"/>
        <v>0.12312327268752872</v>
      </c>
    </row>
    <row r="23" spans="1:16" ht="20.100000000000001" customHeight="1" x14ac:dyDescent="0.25">
      <c r="A23" s="8" t="s">
        <v>180</v>
      </c>
      <c r="B23" s="19">
        <v>4143.6499999999996</v>
      </c>
      <c r="C23" s="140">
        <v>6672.42</v>
      </c>
      <c r="D23" s="247">
        <f t="shared" si="2"/>
        <v>1.0871399761359968E-2</v>
      </c>
      <c r="E23" s="215">
        <f t="shared" si="3"/>
        <v>1.7956740381819904E-2</v>
      </c>
      <c r="F23" s="52">
        <f t="shared" si="4"/>
        <v>0.61027596442749765</v>
      </c>
      <c r="H23" s="19">
        <v>807.197</v>
      </c>
      <c r="I23" s="140">
        <v>1499.72</v>
      </c>
      <c r="J23" s="247">
        <f t="shared" si="5"/>
        <v>9.6546152611352853E-3</v>
      </c>
      <c r="K23" s="215">
        <f t="shared" si="6"/>
        <v>1.7691568990383221E-2</v>
      </c>
      <c r="L23" s="52">
        <f t="shared" si="7"/>
        <v>0.8579355473323117</v>
      </c>
      <c r="N23" s="27">
        <f t="shared" si="0"/>
        <v>1.9480337383707602</v>
      </c>
      <c r="O23" s="152">
        <f t="shared" si="1"/>
        <v>2.2476402864328087</v>
      </c>
      <c r="P23" s="52">
        <f t="shared" si="8"/>
        <v>0.1537994656666597</v>
      </c>
    </row>
    <row r="24" spans="1:16" ht="20.100000000000001" customHeight="1" x14ac:dyDescent="0.25">
      <c r="A24" s="8" t="s">
        <v>184</v>
      </c>
      <c r="B24" s="19">
        <v>12897.52</v>
      </c>
      <c r="C24" s="140">
        <v>10916.71</v>
      </c>
      <c r="D24" s="247">
        <f t="shared" si="2"/>
        <v>3.3838305805300985E-2</v>
      </c>
      <c r="E24" s="215">
        <f t="shared" si="3"/>
        <v>2.9378925081697069E-2</v>
      </c>
      <c r="F24" s="52">
        <f t="shared" si="4"/>
        <v>-0.1535806883804019</v>
      </c>
      <c r="H24" s="19">
        <v>1006.5549999999999</v>
      </c>
      <c r="I24" s="140">
        <v>869.04600000000005</v>
      </c>
      <c r="J24" s="247">
        <f t="shared" si="5"/>
        <v>1.2039070095865108E-2</v>
      </c>
      <c r="K24" s="215">
        <f t="shared" si="6"/>
        <v>1.0251771840621302E-2</v>
      </c>
      <c r="L24" s="52">
        <f t="shared" si="7"/>
        <v>-0.13661349851721954</v>
      </c>
      <c r="N24" s="27">
        <f t="shared" si="0"/>
        <v>0.78042522903627987</v>
      </c>
      <c r="O24" s="152">
        <f t="shared" si="1"/>
        <v>0.79606951178514418</v>
      </c>
      <c r="P24" s="52">
        <f t="shared" si="8"/>
        <v>2.0045844453520419E-2</v>
      </c>
    </row>
    <row r="25" spans="1:16" ht="20.100000000000001" customHeight="1" x14ac:dyDescent="0.25">
      <c r="A25" s="8" t="s">
        <v>183</v>
      </c>
      <c r="B25" s="19">
        <v>3260.5099999999998</v>
      </c>
      <c r="C25" s="140">
        <v>2052.33</v>
      </c>
      <c r="D25" s="247">
        <f t="shared" si="2"/>
        <v>8.5543681623476385E-3</v>
      </c>
      <c r="E25" s="215">
        <f t="shared" si="3"/>
        <v>5.5232070205143632E-3</v>
      </c>
      <c r="F25" s="52">
        <f t="shared" si="4"/>
        <v>-0.37054939257968844</v>
      </c>
      <c r="H25" s="19">
        <v>859.73099999999999</v>
      </c>
      <c r="I25" s="140">
        <v>777.697</v>
      </c>
      <c r="J25" s="247">
        <f t="shared" si="5"/>
        <v>1.0282956989521889E-2</v>
      </c>
      <c r="K25" s="215">
        <f t="shared" si="6"/>
        <v>9.1741659303830447E-3</v>
      </c>
      <c r="L25" s="52">
        <f t="shared" si="7"/>
        <v>-9.5418218024009821E-2</v>
      </c>
      <c r="N25" s="27">
        <f t="shared" si="0"/>
        <v>2.6367991510530562</v>
      </c>
      <c r="O25" s="152">
        <f t="shared" si="1"/>
        <v>3.7893369974614224</v>
      </c>
      <c r="P25" s="52">
        <f t="shared" si="8"/>
        <v>0.43709732155673603</v>
      </c>
    </row>
    <row r="26" spans="1:16" ht="20.100000000000001" customHeight="1" x14ac:dyDescent="0.25">
      <c r="A26" s="8" t="s">
        <v>181</v>
      </c>
      <c r="B26" s="19">
        <v>2219.62</v>
      </c>
      <c r="C26" s="140">
        <v>2546.9499999999998</v>
      </c>
      <c r="D26" s="247">
        <f t="shared" si="2"/>
        <v>5.8234591093142074E-3</v>
      </c>
      <c r="E26" s="215">
        <f t="shared" si="3"/>
        <v>6.8543227068254406E-3</v>
      </c>
      <c r="F26" s="52">
        <f t="shared" si="4"/>
        <v>0.14747118876204032</v>
      </c>
      <c r="H26" s="19">
        <v>782.09800000000007</v>
      </c>
      <c r="I26" s="140">
        <v>763.56599999999992</v>
      </c>
      <c r="J26" s="247">
        <f t="shared" si="5"/>
        <v>9.3544144570698179E-3</v>
      </c>
      <c r="K26" s="215">
        <f t="shared" si="6"/>
        <v>9.0074684392492943E-3</v>
      </c>
      <c r="L26" s="52">
        <f t="shared" si="7"/>
        <v>-2.3695240238435784E-2</v>
      </c>
      <c r="N26" s="27">
        <f t="shared" si="0"/>
        <v>3.5235670970706701</v>
      </c>
      <c r="O26" s="152">
        <f t="shared" si="1"/>
        <v>2.9979622685957712</v>
      </c>
      <c r="P26" s="52">
        <f t="shared" si="8"/>
        <v>-0.14916838930408399</v>
      </c>
    </row>
    <row r="27" spans="1:16" ht="20.100000000000001" customHeight="1" x14ac:dyDescent="0.25">
      <c r="A27" s="8" t="s">
        <v>175</v>
      </c>
      <c r="B27" s="19">
        <v>1603.92</v>
      </c>
      <c r="C27" s="140">
        <v>3523.47</v>
      </c>
      <c r="D27" s="247">
        <f t="shared" si="2"/>
        <v>4.2080908149193302E-3</v>
      </c>
      <c r="E27" s="215">
        <f t="shared" si="3"/>
        <v>9.4823221609447519E-3</v>
      </c>
      <c r="F27" s="52">
        <f t="shared" si="4"/>
        <v>1.196786622774203</v>
      </c>
      <c r="H27" s="19">
        <v>581.83600000000013</v>
      </c>
      <c r="I27" s="140">
        <v>739.92700000000002</v>
      </c>
      <c r="J27" s="247">
        <f t="shared" si="5"/>
        <v>6.9591471785424271E-3</v>
      </c>
      <c r="K27" s="215">
        <f t="shared" si="6"/>
        <v>8.7286090525880069E-3</v>
      </c>
      <c r="L27" s="52">
        <f t="shared" si="7"/>
        <v>0.27171058511333068</v>
      </c>
      <c r="N27" s="27">
        <f t="shared" si="0"/>
        <v>3.6275874108434341</v>
      </c>
      <c r="O27" s="152">
        <f t="shared" si="1"/>
        <v>2.0999951752108008</v>
      </c>
      <c r="P27" s="52">
        <f t="shared" si="8"/>
        <v>-0.42110418375210418</v>
      </c>
    </row>
    <row r="28" spans="1:16" ht="20.100000000000001" customHeight="1" x14ac:dyDescent="0.25">
      <c r="A28" s="8" t="s">
        <v>177</v>
      </c>
      <c r="B28" s="19">
        <v>224.57999999999998</v>
      </c>
      <c r="C28" s="140">
        <v>371.13</v>
      </c>
      <c r="D28" s="247">
        <f t="shared" si="2"/>
        <v>5.8921457130940637E-4</v>
      </c>
      <c r="E28" s="215">
        <f t="shared" si="3"/>
        <v>9.9878081084596318E-4</v>
      </c>
      <c r="F28" s="52">
        <f t="shared" si="4"/>
        <v>0.65255142933475829</v>
      </c>
      <c r="H28" s="19">
        <v>398.19399999999996</v>
      </c>
      <c r="I28" s="140">
        <v>715.20499999999993</v>
      </c>
      <c r="J28" s="247">
        <f t="shared" si="5"/>
        <v>4.7626662008066227E-3</v>
      </c>
      <c r="K28" s="215">
        <f t="shared" si="6"/>
        <v>8.4369739683187728E-3</v>
      </c>
      <c r="L28" s="52">
        <f t="shared" si="7"/>
        <v>0.79612199078840962</v>
      </c>
      <c r="N28" s="27">
        <f t="shared" si="0"/>
        <v>17.730608246504588</v>
      </c>
      <c r="O28" s="152">
        <f t="shared" si="1"/>
        <v>19.271010158165602</v>
      </c>
      <c r="P28" s="52">
        <f t="shared" si="8"/>
        <v>8.6878120042198165E-2</v>
      </c>
    </row>
    <row r="29" spans="1:16" ht="20.100000000000001" customHeight="1" x14ac:dyDescent="0.25">
      <c r="A29" s="8" t="s">
        <v>185</v>
      </c>
      <c r="B29" s="19">
        <v>1630.4300000000003</v>
      </c>
      <c r="C29" s="140">
        <v>2164.87</v>
      </c>
      <c r="D29" s="247">
        <f t="shared" si="2"/>
        <v>4.2776432162258248E-3</v>
      </c>
      <c r="E29" s="215">
        <f t="shared" si="3"/>
        <v>5.8260733812305664E-3</v>
      </c>
      <c r="F29" s="52">
        <f>(C29-B29)/B29</f>
        <v>0.32779082818642902</v>
      </c>
      <c r="H29" s="19">
        <v>473.76399999999995</v>
      </c>
      <c r="I29" s="140">
        <v>634.28399999999999</v>
      </c>
      <c r="J29" s="247">
        <f t="shared" si="5"/>
        <v>5.6665338753445526E-3</v>
      </c>
      <c r="K29" s="215">
        <f t="shared" si="6"/>
        <v>7.4823828084550651E-3</v>
      </c>
      <c r="L29" s="52">
        <f>(I29-H29)/H29</f>
        <v>0.33881848346434101</v>
      </c>
      <c r="N29" s="27">
        <f t="shared" si="0"/>
        <v>2.9057610568990992</v>
      </c>
      <c r="O29" s="152">
        <f t="shared" si="1"/>
        <v>2.9298941737841071</v>
      </c>
      <c r="P29" s="52">
        <f>(O29-N29)/N29</f>
        <v>8.3052654407729104E-3</v>
      </c>
    </row>
    <row r="30" spans="1:16" ht="20.100000000000001" customHeight="1" x14ac:dyDescent="0.25">
      <c r="A30" s="8" t="s">
        <v>187</v>
      </c>
      <c r="B30" s="19">
        <v>2193.75</v>
      </c>
      <c r="C30" s="140">
        <v>2324.0799999999995</v>
      </c>
      <c r="D30" s="247">
        <f t="shared" si="2"/>
        <v>5.7555858304836156E-3</v>
      </c>
      <c r="E30" s="215">
        <f t="shared" si="3"/>
        <v>6.2545375121140449E-3</v>
      </c>
      <c r="F30" s="52">
        <f t="shared" si="4"/>
        <v>5.9409686609686367E-2</v>
      </c>
      <c r="H30" s="19">
        <v>501.904</v>
      </c>
      <c r="I30" s="140">
        <v>547.92899999999997</v>
      </c>
      <c r="J30" s="247">
        <f t="shared" si="5"/>
        <v>6.0031070705476412E-3</v>
      </c>
      <c r="K30" s="215">
        <f t="shared" si="6"/>
        <v>6.4636890255058855E-3</v>
      </c>
      <c r="L30" s="52">
        <f t="shared" si="7"/>
        <v>9.1700803340877893E-2</v>
      </c>
      <c r="N30" s="27">
        <f t="shared" si="0"/>
        <v>2.2878814814814814</v>
      </c>
      <c r="O30" s="152">
        <f t="shared" si="1"/>
        <v>2.3576167773914842</v>
      </c>
      <c r="P30" s="52">
        <f t="shared" si="8"/>
        <v>3.0480292128089975E-2</v>
      </c>
    </row>
    <row r="31" spans="1:16" ht="20.100000000000001" customHeight="1" x14ac:dyDescent="0.25">
      <c r="A31" s="8" t="s">
        <v>198</v>
      </c>
      <c r="B31" s="19">
        <v>2082.5199999999995</v>
      </c>
      <c r="C31" s="140">
        <v>2236.4399999999996</v>
      </c>
      <c r="D31" s="247">
        <f t="shared" si="2"/>
        <v>5.4637595914296235E-3</v>
      </c>
      <c r="E31" s="215">
        <f t="shared" si="3"/>
        <v>6.0186817465802964E-3</v>
      </c>
      <c r="F31" s="52">
        <f t="shared" si="4"/>
        <v>7.3910454641492096E-2</v>
      </c>
      <c r="H31" s="19">
        <v>438.16600000000005</v>
      </c>
      <c r="I31" s="140">
        <v>491.791</v>
      </c>
      <c r="J31" s="247">
        <f t="shared" si="5"/>
        <v>5.2407580188115217E-3</v>
      </c>
      <c r="K31" s="215">
        <f t="shared" si="6"/>
        <v>5.8014525413740926E-3</v>
      </c>
      <c r="L31" s="52">
        <f t="shared" si="7"/>
        <v>0.12238512344636493</v>
      </c>
      <c r="N31" s="27">
        <f t="shared" si="0"/>
        <v>2.1040182087086805</v>
      </c>
      <c r="O31" s="152">
        <f t="shared" si="1"/>
        <v>2.1989903596787754</v>
      </c>
      <c r="P31" s="52">
        <f t="shared" si="8"/>
        <v>4.5138464380678103E-2</v>
      </c>
    </row>
    <row r="32" spans="1:16" ht="20.100000000000001" customHeight="1" thickBot="1" x14ac:dyDescent="0.3">
      <c r="A32" s="8" t="s">
        <v>17</v>
      </c>
      <c r="B32" s="19">
        <f>B33-SUM(B7:B31)</f>
        <v>45815.429999999818</v>
      </c>
      <c r="C32" s="140">
        <f>C33-SUM(C7:C31)</f>
        <v>33257.060000000056</v>
      </c>
      <c r="D32" s="247">
        <f t="shared" si="2"/>
        <v>0.12020268477516258</v>
      </c>
      <c r="E32" s="215">
        <f t="shared" si="3"/>
        <v>8.9501019462595061E-2</v>
      </c>
      <c r="F32" s="52">
        <f t="shared" si="4"/>
        <v>-0.27410787151839044</v>
      </c>
      <c r="H32" s="19">
        <f>H33-SUM(H7:H31)</f>
        <v>8668.0540000000328</v>
      </c>
      <c r="I32" s="142">
        <f>I33-SUM(I7:I31)</f>
        <v>6812.0129999999626</v>
      </c>
      <c r="J32" s="247">
        <f t="shared" si="5"/>
        <v>0.10367571538638656</v>
      </c>
      <c r="K32" s="215">
        <f t="shared" si="6"/>
        <v>8.0358465548826918E-2</v>
      </c>
      <c r="L32" s="52">
        <f t="shared" si="7"/>
        <v>-0.21412430056389395</v>
      </c>
      <c r="N32" s="27">
        <f t="shared" si="0"/>
        <v>1.8919508122045492</v>
      </c>
      <c r="O32" s="152">
        <f t="shared" si="1"/>
        <v>2.0482907990062715</v>
      </c>
      <c r="P32" s="52">
        <f t="shared" si="8"/>
        <v>8.2634276638276355E-2</v>
      </c>
    </row>
    <row r="33" spans="1:16" ht="26.25" customHeight="1" thickBot="1" x14ac:dyDescent="0.3">
      <c r="A33" s="12" t="s">
        <v>18</v>
      </c>
      <c r="B33" s="17">
        <v>381151.46999999986</v>
      </c>
      <c r="C33" s="145">
        <v>371583.03000000014</v>
      </c>
      <c r="D33" s="243">
        <f>SUM(D7:D32)</f>
        <v>1.0000000000000002</v>
      </c>
      <c r="E33" s="244">
        <f>SUM(E7:E32)</f>
        <v>0.99999999999999978</v>
      </c>
      <c r="F33" s="57">
        <f t="shared" si="4"/>
        <v>-2.5104035411432926E-2</v>
      </c>
      <c r="G33" s="1"/>
      <c r="H33" s="17">
        <v>83607.371000000028</v>
      </c>
      <c r="I33" s="145">
        <v>84770.321999999971</v>
      </c>
      <c r="J33" s="243">
        <f>SUM(J7:J32)</f>
        <v>1.0000000000000002</v>
      </c>
      <c r="K33" s="244">
        <f>SUM(K7:K32)</f>
        <v>0.99999999999999978</v>
      </c>
      <c r="L33" s="57">
        <f t="shared" si="7"/>
        <v>1.3909670715515529E-2</v>
      </c>
      <c r="N33" s="29">
        <f t="shared" si="0"/>
        <v>2.1935471218305955</v>
      </c>
      <c r="O33" s="146">
        <f t="shared" si="1"/>
        <v>2.2813292092483324</v>
      </c>
      <c r="P33" s="57">
        <f t="shared" si="8"/>
        <v>4.0018327641158438E-2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">
        <v>56</v>
      </c>
      <c r="C37" s="347"/>
      <c r="D37" s="345" t="s">
        <v>56</v>
      </c>
      <c r="E37" s="347"/>
      <c r="F37" s="131" t="str">
        <f>F5</f>
        <v>2023/2022</v>
      </c>
      <c r="H37" s="348" t="s">
        <v>56</v>
      </c>
      <c r="I37" s="347"/>
      <c r="J37" s="345" t="s">
        <v>56</v>
      </c>
      <c r="K37" s="346"/>
      <c r="L37" s="131" t="str">
        <f>F37</f>
        <v>2023/2022</v>
      </c>
      <c r="N37" s="348" t="str">
        <f>B5</f>
        <v>jan-fev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171</v>
      </c>
      <c r="B39" s="39">
        <v>18063.55</v>
      </c>
      <c r="C39" s="147">
        <v>21789.129999999997</v>
      </c>
      <c r="D39" s="247">
        <f t="shared" ref="D39:D61" si="9">B39/$B$62</f>
        <v>0.12911467683179401</v>
      </c>
      <c r="E39" s="246">
        <f t="shared" ref="E39:E61" si="10">C39/$C$62</f>
        <v>0.16716457460939541</v>
      </c>
      <c r="F39" s="52">
        <f>(C39-B39)/B39</f>
        <v>0.20624849489718236</v>
      </c>
      <c r="H39" s="39">
        <v>4138.3890000000001</v>
      </c>
      <c r="I39" s="147">
        <v>4825.4869999999992</v>
      </c>
      <c r="J39" s="247">
        <f t="shared" ref="J39:J61" si="11">H39/$H$62</f>
        <v>0.13985542916880225</v>
      </c>
      <c r="K39" s="246">
        <f t="shared" ref="K39:K61" si="12">I39/$I$62</f>
        <v>0.16650599740656416</v>
      </c>
      <c r="L39" s="52">
        <f>(I39-H39)/H39</f>
        <v>0.16603030792900306</v>
      </c>
      <c r="N39" s="27">
        <f t="shared" ref="N39:N62" si="13">(H39/B39)*10</f>
        <v>2.2910164391827741</v>
      </c>
      <c r="O39" s="151">
        <f t="shared" ref="O39:O62" si="14">(I39/C39)*10</f>
        <v>2.2146304143396272</v>
      </c>
      <c r="P39" s="61">
        <f t="shared" si="8"/>
        <v>-3.3341543751818081E-2</v>
      </c>
    </row>
    <row r="40" spans="1:16" ht="20.100000000000001" customHeight="1" x14ac:dyDescent="0.25">
      <c r="A40" s="38" t="s">
        <v>163</v>
      </c>
      <c r="B40" s="19">
        <v>30936.339999999997</v>
      </c>
      <c r="C40" s="140">
        <v>23615.16</v>
      </c>
      <c r="D40" s="247">
        <f t="shared" si="9"/>
        <v>0.22112682952456753</v>
      </c>
      <c r="E40" s="215">
        <f t="shared" si="10"/>
        <v>0.18117374010494269</v>
      </c>
      <c r="F40" s="52">
        <f t="shared" ref="F40:F62" si="15">(C40-B40)/B40</f>
        <v>-0.23665307531530871</v>
      </c>
      <c r="H40" s="19">
        <v>4894.183</v>
      </c>
      <c r="I40" s="140">
        <v>4264.8249999999998</v>
      </c>
      <c r="J40" s="247">
        <f t="shared" si="11"/>
        <v>0.16539722677004412</v>
      </c>
      <c r="K40" s="215">
        <f t="shared" si="12"/>
        <v>0.1471600566718862</v>
      </c>
      <c r="L40" s="52">
        <f t="shared" ref="L40:L62" si="16">(I40-H40)/H40</f>
        <v>-0.12859306650364324</v>
      </c>
      <c r="N40" s="27">
        <f t="shared" si="13"/>
        <v>1.58201745907887</v>
      </c>
      <c r="O40" s="152">
        <f t="shared" si="14"/>
        <v>1.8059691316933699</v>
      </c>
      <c r="P40" s="52">
        <f t="shared" si="8"/>
        <v>0.14156080979339875</v>
      </c>
    </row>
    <row r="41" spans="1:16" ht="20.100000000000001" customHeight="1" x14ac:dyDescent="0.25">
      <c r="A41" s="38" t="s">
        <v>169</v>
      </c>
      <c r="B41" s="19">
        <v>20087.719999999998</v>
      </c>
      <c r="C41" s="140">
        <v>18304.250000000004</v>
      </c>
      <c r="D41" s="247">
        <f t="shared" si="9"/>
        <v>0.14358304298366403</v>
      </c>
      <c r="E41" s="215">
        <f t="shared" si="10"/>
        <v>0.14042883606614981</v>
      </c>
      <c r="F41" s="52">
        <f t="shared" si="15"/>
        <v>-8.8784092968240996E-2</v>
      </c>
      <c r="H41" s="19">
        <v>4004.94</v>
      </c>
      <c r="I41" s="140">
        <v>3875.2489999999998</v>
      </c>
      <c r="J41" s="247">
        <f t="shared" si="11"/>
        <v>0.13534556623248875</v>
      </c>
      <c r="K41" s="215">
        <f t="shared" si="12"/>
        <v>0.13371752943149373</v>
      </c>
      <c r="L41" s="52">
        <f t="shared" si="16"/>
        <v>-3.2382757294741056E-2</v>
      </c>
      <c r="N41" s="27">
        <f t="shared" si="13"/>
        <v>1.9937255198698511</v>
      </c>
      <c r="O41" s="152">
        <f t="shared" si="14"/>
        <v>2.1171307210074159</v>
      </c>
      <c r="P41" s="52">
        <f t="shared" si="8"/>
        <v>6.1896785644605989E-2</v>
      </c>
    </row>
    <row r="42" spans="1:16" ht="20.100000000000001" customHeight="1" x14ac:dyDescent="0.25">
      <c r="A42" s="38" t="s">
        <v>173</v>
      </c>
      <c r="B42" s="19">
        <v>15975.620000000003</v>
      </c>
      <c r="C42" s="140">
        <v>14587.250000000002</v>
      </c>
      <c r="D42" s="247">
        <f t="shared" si="9"/>
        <v>0.11419056683141161</v>
      </c>
      <c r="E42" s="215">
        <f t="shared" si="10"/>
        <v>0.11191229025532014</v>
      </c>
      <c r="F42" s="52">
        <f t="shared" si="15"/>
        <v>-8.6905547327740681E-2</v>
      </c>
      <c r="H42" s="19">
        <v>3590.3660000000004</v>
      </c>
      <c r="I42" s="140">
        <v>3382.3430000000003</v>
      </c>
      <c r="J42" s="247">
        <f t="shared" si="11"/>
        <v>0.12133518086460116</v>
      </c>
      <c r="K42" s="215">
        <f t="shared" si="12"/>
        <v>0.11670954554143667</v>
      </c>
      <c r="L42" s="52">
        <f t="shared" si="16"/>
        <v>-5.7939218452937702E-2</v>
      </c>
      <c r="N42" s="27">
        <f t="shared" si="13"/>
        <v>2.2474032306727376</v>
      </c>
      <c r="O42" s="152">
        <f t="shared" si="14"/>
        <v>2.3186981782035683</v>
      </c>
      <c r="P42" s="52">
        <f t="shared" si="8"/>
        <v>3.1723255781513325E-2</v>
      </c>
    </row>
    <row r="43" spans="1:16" ht="20.100000000000001" customHeight="1" x14ac:dyDescent="0.25">
      <c r="A43" s="38" t="s">
        <v>167</v>
      </c>
      <c r="B43" s="19">
        <v>5526.6100000000006</v>
      </c>
      <c r="C43" s="140">
        <v>11839.010000000002</v>
      </c>
      <c r="D43" s="247">
        <f t="shared" si="9"/>
        <v>3.9503113403808285E-2</v>
      </c>
      <c r="E43" s="215">
        <f t="shared" si="10"/>
        <v>9.0827998660174991E-2</v>
      </c>
      <c r="F43" s="52">
        <f t="shared" si="15"/>
        <v>1.1421830018763763</v>
      </c>
      <c r="H43" s="19">
        <v>1456.9120000000003</v>
      </c>
      <c r="I43" s="140">
        <v>2709.991</v>
      </c>
      <c r="J43" s="247">
        <f t="shared" si="11"/>
        <v>4.9235838637010212E-2</v>
      </c>
      <c r="K43" s="215">
        <f t="shared" si="12"/>
        <v>9.3509681907300191E-2</v>
      </c>
      <c r="L43" s="52">
        <f t="shared" si="16"/>
        <v>0.86009244209670832</v>
      </c>
      <c r="N43" s="27">
        <f t="shared" si="13"/>
        <v>2.6361766073596655</v>
      </c>
      <c r="O43" s="152">
        <f t="shared" si="14"/>
        <v>2.2890351473645172</v>
      </c>
      <c r="P43" s="52">
        <f t="shared" si="8"/>
        <v>-0.13168368880370171</v>
      </c>
    </row>
    <row r="44" spans="1:16" ht="20.100000000000001" customHeight="1" x14ac:dyDescent="0.25">
      <c r="A44" s="38" t="s">
        <v>174</v>
      </c>
      <c r="B44" s="19">
        <v>10124.430000000004</v>
      </c>
      <c r="C44" s="140">
        <v>8437.41</v>
      </c>
      <c r="D44" s="247">
        <f t="shared" si="9"/>
        <v>7.2367419890116871E-2</v>
      </c>
      <c r="E44" s="215">
        <f t="shared" si="10"/>
        <v>6.4731178044054941E-2</v>
      </c>
      <c r="F44" s="52">
        <f t="shared" si="15"/>
        <v>-0.16662863983453918</v>
      </c>
      <c r="H44" s="19">
        <v>1823.931</v>
      </c>
      <c r="I44" s="140">
        <v>1907.4339999999997</v>
      </c>
      <c r="J44" s="247">
        <f t="shared" si="11"/>
        <v>6.1639119178811527E-2</v>
      </c>
      <c r="K44" s="215">
        <f t="shared" si="12"/>
        <v>6.5817025443689378E-2</v>
      </c>
      <c r="L44" s="52">
        <f t="shared" si="16"/>
        <v>4.5781885389304583E-2</v>
      </c>
      <c r="N44" s="27">
        <f t="shared" si="13"/>
        <v>1.8015147519415899</v>
      </c>
      <c r="O44" s="152">
        <f t="shared" si="14"/>
        <v>2.2606866325092652</v>
      </c>
      <c r="P44" s="52">
        <f t="shared" si="8"/>
        <v>0.25488099948823667</v>
      </c>
    </row>
    <row r="45" spans="1:16" ht="20.100000000000001" customHeight="1" x14ac:dyDescent="0.25">
      <c r="A45" s="38" t="s">
        <v>178</v>
      </c>
      <c r="B45" s="19">
        <v>8446.880000000001</v>
      </c>
      <c r="C45" s="140">
        <v>7050.9300000000012</v>
      </c>
      <c r="D45" s="247">
        <f t="shared" si="9"/>
        <v>6.0376624829390914E-2</v>
      </c>
      <c r="E45" s="215">
        <f t="shared" si="10"/>
        <v>5.4094207251534347E-2</v>
      </c>
      <c r="F45" s="52">
        <f t="shared" si="15"/>
        <v>-0.16526220332241012</v>
      </c>
      <c r="H45" s="19">
        <v>1824.0350000000001</v>
      </c>
      <c r="I45" s="140">
        <v>1700.2450000000001</v>
      </c>
      <c r="J45" s="247">
        <f t="shared" si="11"/>
        <v>6.1642633822948066E-2</v>
      </c>
      <c r="K45" s="215">
        <f t="shared" si="12"/>
        <v>5.8667858717788228E-2</v>
      </c>
      <c r="L45" s="52">
        <f t="shared" si="16"/>
        <v>-6.7866022307685958E-2</v>
      </c>
      <c r="N45" s="27">
        <f t="shared" si="13"/>
        <v>2.1594186255753605</v>
      </c>
      <c r="O45" s="152">
        <f t="shared" si="14"/>
        <v>2.4113769389286235</v>
      </c>
      <c r="P45" s="52">
        <f t="shared" si="8"/>
        <v>0.11667877194776473</v>
      </c>
    </row>
    <row r="46" spans="1:16" ht="20.100000000000001" customHeight="1" x14ac:dyDescent="0.25">
      <c r="A46" s="38" t="s">
        <v>176</v>
      </c>
      <c r="B46" s="19">
        <v>6817.3</v>
      </c>
      <c r="C46" s="140">
        <v>7332.7900000000009</v>
      </c>
      <c r="D46" s="247">
        <f t="shared" si="9"/>
        <v>4.8728709825332742E-2</v>
      </c>
      <c r="E46" s="215">
        <f t="shared" si="10"/>
        <v>5.6256616076457794E-2</v>
      </c>
      <c r="F46" s="52">
        <f t="shared" si="15"/>
        <v>7.5614979537353591E-2</v>
      </c>
      <c r="H46" s="19">
        <v>1779.1389999999999</v>
      </c>
      <c r="I46" s="140">
        <v>1689.4879999999998</v>
      </c>
      <c r="J46" s="247">
        <f t="shared" si="11"/>
        <v>6.0125388984929556E-2</v>
      </c>
      <c r="K46" s="215">
        <f t="shared" si="12"/>
        <v>5.8296682707138427E-2</v>
      </c>
      <c r="L46" s="52">
        <f t="shared" si="16"/>
        <v>-5.0390104426916653E-2</v>
      </c>
      <c r="N46" s="27">
        <f t="shared" si="13"/>
        <v>2.6097413932201894</v>
      </c>
      <c r="O46" s="152">
        <f t="shared" si="14"/>
        <v>2.3040179795139362</v>
      </c>
      <c r="P46" s="52">
        <f t="shared" si="8"/>
        <v>-0.11714701483468354</v>
      </c>
    </row>
    <row r="47" spans="1:16" ht="20.100000000000001" customHeight="1" x14ac:dyDescent="0.25">
      <c r="A47" s="38" t="s">
        <v>172</v>
      </c>
      <c r="B47" s="19">
        <v>9362.93</v>
      </c>
      <c r="C47" s="140">
        <v>5329.4</v>
      </c>
      <c r="D47" s="247">
        <f t="shared" si="9"/>
        <v>6.6924368750810828E-2</v>
      </c>
      <c r="E47" s="215">
        <f t="shared" si="10"/>
        <v>4.0886757934957101E-2</v>
      </c>
      <c r="F47" s="52">
        <f t="shared" si="15"/>
        <v>-0.43079783785631215</v>
      </c>
      <c r="H47" s="19">
        <v>2376.8489999999997</v>
      </c>
      <c r="I47" s="140">
        <v>1519.4820000000002</v>
      </c>
      <c r="J47" s="247">
        <f t="shared" si="11"/>
        <v>8.0324792320015936E-2</v>
      </c>
      <c r="K47" s="215">
        <f t="shared" si="12"/>
        <v>5.2430535187706649E-2</v>
      </c>
      <c r="L47" s="52">
        <f t="shared" si="16"/>
        <v>-0.36071580483236404</v>
      </c>
      <c r="N47" s="27">
        <f t="shared" si="13"/>
        <v>2.538573929314861</v>
      </c>
      <c r="O47" s="152">
        <f t="shared" si="14"/>
        <v>2.8511314594513459</v>
      </c>
      <c r="P47" s="52">
        <f t="shared" si="8"/>
        <v>0.12312327268752872</v>
      </c>
    </row>
    <row r="48" spans="1:16" ht="20.100000000000001" customHeight="1" x14ac:dyDescent="0.25">
      <c r="A48" s="38" t="s">
        <v>175</v>
      </c>
      <c r="B48" s="19">
        <v>1603.92</v>
      </c>
      <c r="C48" s="140">
        <v>3523.47</v>
      </c>
      <c r="D48" s="247">
        <f t="shared" si="9"/>
        <v>1.1464502407558372E-2</v>
      </c>
      <c r="E48" s="215">
        <f t="shared" si="10"/>
        <v>2.703179813507774E-2</v>
      </c>
      <c r="F48" s="52">
        <f t="shared" si="15"/>
        <v>1.196786622774203</v>
      </c>
      <c r="H48" s="19">
        <v>581.83600000000013</v>
      </c>
      <c r="I48" s="140">
        <v>739.92700000000002</v>
      </c>
      <c r="J48" s="247">
        <f t="shared" si="11"/>
        <v>1.9662946979092405E-2</v>
      </c>
      <c r="K48" s="215">
        <f t="shared" si="12"/>
        <v>2.5531574977416129E-2</v>
      </c>
      <c r="L48" s="52">
        <f t="shared" si="16"/>
        <v>0.27171058511333068</v>
      </c>
      <c r="N48" s="27">
        <f t="shared" si="13"/>
        <v>3.6275874108434341</v>
      </c>
      <c r="O48" s="152">
        <f t="shared" si="14"/>
        <v>2.0999951752108008</v>
      </c>
      <c r="P48" s="52">
        <f t="shared" si="8"/>
        <v>-0.42110418375210418</v>
      </c>
    </row>
    <row r="49" spans="1:16" ht="20.100000000000001" customHeight="1" x14ac:dyDescent="0.25">
      <c r="A49" s="38" t="s">
        <v>185</v>
      </c>
      <c r="B49" s="19">
        <v>1630.4300000000003</v>
      </c>
      <c r="C49" s="140">
        <v>2164.87</v>
      </c>
      <c r="D49" s="247">
        <f t="shared" si="9"/>
        <v>1.1653990635664746E-2</v>
      </c>
      <c r="E49" s="215">
        <f t="shared" si="10"/>
        <v>1.6608720615951249E-2</v>
      </c>
      <c r="F49" s="52">
        <f t="shared" si="15"/>
        <v>0.32779082818642902</v>
      </c>
      <c r="H49" s="19">
        <v>473.76399999999995</v>
      </c>
      <c r="I49" s="140">
        <v>634.28399999999999</v>
      </c>
      <c r="J49" s="247">
        <f t="shared" si="11"/>
        <v>1.6010691006748862E-2</v>
      </c>
      <c r="K49" s="215">
        <f t="shared" si="12"/>
        <v>2.1886307031606378E-2</v>
      </c>
      <c r="L49" s="52">
        <f t="shared" si="16"/>
        <v>0.33881848346434101</v>
      </c>
      <c r="N49" s="27">
        <f t="shared" si="13"/>
        <v>2.9057610568990992</v>
      </c>
      <c r="O49" s="152">
        <f t="shared" si="14"/>
        <v>2.9298941737841071</v>
      </c>
      <c r="P49" s="52">
        <f t="shared" si="8"/>
        <v>8.3052654407729104E-3</v>
      </c>
    </row>
    <row r="50" spans="1:16" ht="20.100000000000001" customHeight="1" x14ac:dyDescent="0.25">
      <c r="A50" s="38" t="s">
        <v>187</v>
      </c>
      <c r="B50" s="19">
        <v>2193.75</v>
      </c>
      <c r="C50" s="140">
        <v>2324.0799999999995</v>
      </c>
      <c r="D50" s="247">
        <f t="shared" si="9"/>
        <v>1.5680490396392077E-2</v>
      </c>
      <c r="E50" s="215">
        <f t="shared" si="10"/>
        <v>1.7830167820294045E-2</v>
      </c>
      <c r="F50" s="52">
        <f t="shared" si="15"/>
        <v>5.9409686609686367E-2</v>
      </c>
      <c r="H50" s="19">
        <v>501.904</v>
      </c>
      <c r="I50" s="140">
        <v>547.92899999999997</v>
      </c>
      <c r="J50" s="247">
        <f t="shared" si="11"/>
        <v>1.6961672602923146E-2</v>
      </c>
      <c r="K50" s="215">
        <f t="shared" si="12"/>
        <v>1.890658179225875E-2</v>
      </c>
      <c r="L50" s="52">
        <f t="shared" si="16"/>
        <v>9.1700803340877893E-2</v>
      </c>
      <c r="N50" s="27">
        <f t="shared" si="13"/>
        <v>2.2878814814814814</v>
      </c>
      <c r="O50" s="152">
        <f t="shared" si="14"/>
        <v>2.3576167773914842</v>
      </c>
      <c r="P50" s="52">
        <f t="shared" si="8"/>
        <v>3.0480292128089975E-2</v>
      </c>
    </row>
    <row r="51" spans="1:16" ht="20.100000000000001" customHeight="1" x14ac:dyDescent="0.25">
      <c r="A51" s="38" t="s">
        <v>186</v>
      </c>
      <c r="B51" s="19">
        <v>2902.86</v>
      </c>
      <c r="C51" s="140">
        <v>1387.5699999999997</v>
      </c>
      <c r="D51" s="247">
        <f t="shared" si="9"/>
        <v>2.0749068194676104E-2</v>
      </c>
      <c r="E51" s="215">
        <f t="shared" si="10"/>
        <v>1.0645333190942399E-2</v>
      </c>
      <c r="F51" s="52">
        <f t="shared" si="15"/>
        <v>-0.52199899409547834</v>
      </c>
      <c r="H51" s="19">
        <v>840.05100000000004</v>
      </c>
      <c r="I51" s="140">
        <v>410.26699999999988</v>
      </c>
      <c r="J51" s="247">
        <f t="shared" si="11"/>
        <v>2.8389233860973799E-2</v>
      </c>
      <c r="K51" s="215">
        <f t="shared" si="12"/>
        <v>1.4156481208632176E-2</v>
      </c>
      <c r="L51" s="52">
        <f t="shared" si="16"/>
        <v>-0.51161655661382477</v>
      </c>
      <c r="N51" s="27">
        <f t="shared" si="13"/>
        <v>2.8938736280771375</v>
      </c>
      <c r="O51" s="152">
        <f t="shared" si="14"/>
        <v>2.9567301109133233</v>
      </c>
      <c r="P51" s="52">
        <f t="shared" si="8"/>
        <v>2.1720534796798065E-2</v>
      </c>
    </row>
    <row r="52" spans="1:16" ht="20.100000000000001" customHeight="1" x14ac:dyDescent="0.25">
      <c r="A52" s="38" t="s">
        <v>188</v>
      </c>
      <c r="B52" s="19">
        <v>313.15999999999997</v>
      </c>
      <c r="C52" s="140">
        <v>624.82000000000016</v>
      </c>
      <c r="D52" s="247">
        <f t="shared" si="9"/>
        <v>2.2384056399016032E-3</v>
      </c>
      <c r="E52" s="215">
        <f t="shared" si="10"/>
        <v>4.7935722769767526E-3</v>
      </c>
      <c r="F52" s="52">
        <f t="shared" si="15"/>
        <v>0.99521011623451339</v>
      </c>
      <c r="H52" s="19">
        <v>75.692000000000007</v>
      </c>
      <c r="I52" s="140">
        <v>145.25299999999999</v>
      </c>
      <c r="J52" s="247">
        <f t="shared" si="11"/>
        <v>2.5579850382950902E-3</v>
      </c>
      <c r="K52" s="215">
        <f t="shared" si="12"/>
        <v>5.0120320791032418E-3</v>
      </c>
      <c r="L52" s="52">
        <f t="shared" si="16"/>
        <v>0.9190006869946622</v>
      </c>
      <c r="N52" s="27">
        <f t="shared" ref="N52" si="17">(H52/B52)*10</f>
        <v>2.4170392131817606</v>
      </c>
      <c r="O52" s="152">
        <f t="shared" ref="O52" si="18">(I52/C52)*10</f>
        <v>2.324717518645369</v>
      </c>
      <c r="P52" s="52">
        <f t="shared" ref="P52" si="19">(O52-N52)/N52</f>
        <v>-3.8196192280579702E-2</v>
      </c>
    </row>
    <row r="53" spans="1:16" ht="20.100000000000001" customHeight="1" x14ac:dyDescent="0.25">
      <c r="A53" s="38" t="s">
        <v>192</v>
      </c>
      <c r="B53" s="19">
        <v>3233.4300000000007</v>
      </c>
      <c r="C53" s="140">
        <v>508.20999999999992</v>
      </c>
      <c r="D53" s="247">
        <f t="shared" si="9"/>
        <v>2.3111917065484235E-2</v>
      </c>
      <c r="E53" s="215">
        <f t="shared" si="10"/>
        <v>3.8989490843480594E-3</v>
      </c>
      <c r="F53" s="52">
        <f t="shared" si="15"/>
        <v>-0.84282634849061211</v>
      </c>
      <c r="H53" s="19">
        <v>454.053</v>
      </c>
      <c r="I53" s="140">
        <v>140.72499999999997</v>
      </c>
      <c r="J53" s="247">
        <f t="shared" si="11"/>
        <v>1.53445645589098E-2</v>
      </c>
      <c r="K53" s="215">
        <f t="shared" si="12"/>
        <v>4.8557910289756742E-3</v>
      </c>
      <c r="L53" s="52">
        <f t="shared" si="16"/>
        <v>-0.69006922099402501</v>
      </c>
      <c r="N53" s="27">
        <f t="shared" ref="N53" si="20">(H53/B53)*10</f>
        <v>1.4042456462641837</v>
      </c>
      <c r="O53" s="152">
        <f t="shared" ref="O53" si="21">(I53/C53)*10</f>
        <v>2.769032486570512</v>
      </c>
      <c r="P53" s="52">
        <f t="shared" ref="P53" si="22">(O53-N53)/N53</f>
        <v>0.97190035371458661</v>
      </c>
    </row>
    <row r="54" spans="1:16" ht="20.100000000000001" customHeight="1" x14ac:dyDescent="0.25">
      <c r="A54" s="38" t="s">
        <v>190</v>
      </c>
      <c r="B54" s="19">
        <v>487.64</v>
      </c>
      <c r="C54" s="140">
        <v>431.31999999999994</v>
      </c>
      <c r="D54" s="247">
        <f t="shared" si="9"/>
        <v>3.4855541136850745E-3</v>
      </c>
      <c r="E54" s="215">
        <f t="shared" si="10"/>
        <v>3.3090547589795655E-3</v>
      </c>
      <c r="F54" s="52">
        <f t="shared" si="15"/>
        <v>-0.11549503732261515</v>
      </c>
      <c r="H54" s="19">
        <v>127.67</v>
      </c>
      <c r="I54" s="140">
        <v>115.67400000000001</v>
      </c>
      <c r="J54" s="247">
        <f t="shared" si="11"/>
        <v>4.3145636241496352E-3</v>
      </c>
      <c r="K54" s="215">
        <f t="shared" si="12"/>
        <v>3.9913929400300753E-3</v>
      </c>
      <c r="L54" s="52">
        <f t="shared" si="16"/>
        <v>-9.396099318555648E-2</v>
      </c>
      <c r="N54" s="27">
        <f t="shared" ref="N54" si="23">(H54/B54)*10</f>
        <v>2.6181199245344926</v>
      </c>
      <c r="O54" s="152">
        <f t="shared" ref="O54" si="24">(I54/C54)*10</f>
        <v>2.6818603357136239</v>
      </c>
      <c r="P54" s="52">
        <f t="shared" ref="P54" si="25">(O54-N54)/N54</f>
        <v>2.4345871471286595E-2</v>
      </c>
    </row>
    <row r="55" spans="1:16" ht="20.100000000000001" customHeight="1" x14ac:dyDescent="0.25">
      <c r="A55" s="38" t="s">
        <v>189</v>
      </c>
      <c r="B55" s="19">
        <v>248.75</v>
      </c>
      <c r="C55" s="140">
        <v>229.20000000000005</v>
      </c>
      <c r="D55" s="247">
        <f t="shared" si="9"/>
        <v>1.7780157201606969E-3</v>
      </c>
      <c r="E55" s="215">
        <f t="shared" si="10"/>
        <v>1.7584052461237982E-3</v>
      </c>
      <c r="F55" s="52">
        <f t="shared" si="15"/>
        <v>-7.8592964824120426E-2</v>
      </c>
      <c r="H55" s="19">
        <v>100</v>
      </c>
      <c r="I55" s="140">
        <v>87.58799999999998</v>
      </c>
      <c r="J55" s="247">
        <f t="shared" si="11"/>
        <v>3.3794655159000821E-3</v>
      </c>
      <c r="K55" s="215">
        <f t="shared" si="12"/>
        <v>3.0222705606389867E-3</v>
      </c>
      <c r="L55" s="52">
        <f t="shared" si="16"/>
        <v>-0.1241200000000002</v>
      </c>
      <c r="N55" s="27">
        <f t="shared" ref="N55:N56" si="26">(H55/B55)*10</f>
        <v>4.0201005025125633</v>
      </c>
      <c r="O55" s="152">
        <f t="shared" ref="O55:O56" si="27">(I55/C55)*10</f>
        <v>3.8214659685863857</v>
      </c>
      <c r="P55" s="52">
        <f t="shared" ref="P55:P56" si="28">(O55-N55)/N55</f>
        <v>-4.9410340314136693E-2</v>
      </c>
    </row>
    <row r="56" spans="1:16" ht="20.100000000000001" customHeight="1" x14ac:dyDescent="0.25">
      <c r="A56" s="38" t="s">
        <v>193</v>
      </c>
      <c r="B56" s="19">
        <v>1048.9100000000001</v>
      </c>
      <c r="C56" s="140">
        <v>247.43999999999997</v>
      </c>
      <c r="D56" s="247">
        <f t="shared" si="9"/>
        <v>7.4974008805377161E-3</v>
      </c>
      <c r="E56" s="215">
        <f t="shared" si="10"/>
        <v>1.898341160998571E-3</v>
      </c>
      <c r="F56" s="52">
        <f t="shared" si="15"/>
        <v>-0.76409796836716215</v>
      </c>
      <c r="H56" s="19">
        <v>294.46300000000002</v>
      </c>
      <c r="I56" s="140">
        <v>85.39500000000001</v>
      </c>
      <c r="J56" s="247">
        <f t="shared" si="11"/>
        <v>9.9512755420848586E-3</v>
      </c>
      <c r="K56" s="215">
        <f t="shared" si="12"/>
        <v>2.9465999283665154E-3</v>
      </c>
      <c r="L56" s="52">
        <f t="shared" si="16"/>
        <v>-0.70999752091094637</v>
      </c>
      <c r="N56" s="27">
        <f t="shared" si="26"/>
        <v>2.8073237932711099</v>
      </c>
      <c r="O56" s="152">
        <f t="shared" si="27"/>
        <v>3.451139670223085</v>
      </c>
      <c r="P56" s="52">
        <f t="shared" si="28"/>
        <v>0.22933438547243498</v>
      </c>
    </row>
    <row r="57" spans="1:16" ht="20.100000000000001" customHeight="1" x14ac:dyDescent="0.25">
      <c r="A57" s="38" t="s">
        <v>191</v>
      </c>
      <c r="B57" s="19">
        <v>471.03</v>
      </c>
      <c r="C57" s="140">
        <v>214.38</v>
      </c>
      <c r="D57" s="247">
        <f t="shared" si="9"/>
        <v>3.3668291242906251E-3</v>
      </c>
      <c r="E57" s="215">
        <f t="shared" si="10"/>
        <v>1.6447073152880444E-3</v>
      </c>
      <c r="F57" s="52">
        <f t="shared" si="15"/>
        <v>-0.54486975351888411</v>
      </c>
      <c r="H57" s="19">
        <v>132.459</v>
      </c>
      <c r="I57" s="140">
        <v>72.372</v>
      </c>
      <c r="J57" s="247">
        <f t="shared" si="11"/>
        <v>4.4764062277060897E-3</v>
      </c>
      <c r="K57" s="215">
        <f t="shared" si="12"/>
        <v>2.4972343815883999E-3</v>
      </c>
      <c r="L57" s="52">
        <f t="shared" si="16"/>
        <v>-0.45362716010237131</v>
      </c>
      <c r="N57" s="27">
        <f t="shared" si="13"/>
        <v>2.8121138780969366</v>
      </c>
      <c r="O57" s="152">
        <f t="shared" si="14"/>
        <v>3.3758746151693253</v>
      </c>
      <c r="P57" s="52">
        <f t="shared" si="8"/>
        <v>0.20047578494719667</v>
      </c>
    </row>
    <row r="58" spans="1:16" ht="20.100000000000001" customHeight="1" x14ac:dyDescent="0.25">
      <c r="A58" s="38" t="s">
        <v>195</v>
      </c>
      <c r="B58" s="19">
        <v>143.32</v>
      </c>
      <c r="C58" s="140">
        <v>271.27000000000004</v>
      </c>
      <c r="D58" s="247">
        <f t="shared" si="9"/>
        <v>1.0244229668881651E-3</v>
      </c>
      <c r="E58" s="215">
        <f t="shared" si="10"/>
        <v>2.0811631375043751E-3</v>
      </c>
      <c r="F58" s="52">
        <f t="shared" si="15"/>
        <v>0.89275746581077342</v>
      </c>
      <c r="H58" s="19">
        <v>39.04</v>
      </c>
      <c r="I58" s="140">
        <v>64.281000000000006</v>
      </c>
      <c r="J58" s="247">
        <f t="shared" si="11"/>
        <v>1.3193433374073919E-3</v>
      </c>
      <c r="K58" s="215">
        <f t="shared" si="12"/>
        <v>2.218050119975736E-3</v>
      </c>
      <c r="L58" s="52">
        <f t="shared" si="16"/>
        <v>0.64654200819672147</v>
      </c>
      <c r="N58" s="27">
        <f t="shared" si="13"/>
        <v>2.7239743231928553</v>
      </c>
      <c r="O58" s="152">
        <f t="shared" si="14"/>
        <v>2.3696317322225089</v>
      </c>
      <c r="P58" s="52">
        <f t="shared" si="8"/>
        <v>-0.13008294092692121</v>
      </c>
    </row>
    <row r="59" spans="1:16" ht="20.100000000000001" customHeight="1" x14ac:dyDescent="0.25">
      <c r="A59" s="38" t="s">
        <v>196</v>
      </c>
      <c r="B59" s="19">
        <v>23.869999999999997</v>
      </c>
      <c r="C59" s="140">
        <v>52.3</v>
      </c>
      <c r="D59" s="247">
        <f t="shared" si="9"/>
        <v>1.7061803111652595E-4</v>
      </c>
      <c r="E59" s="215">
        <f t="shared" si="10"/>
        <v>4.0124168574290846E-4</v>
      </c>
      <c r="F59" s="52">
        <f>(C59-B59)/B59</f>
        <v>1.191034771679933</v>
      </c>
      <c r="H59" s="19">
        <v>10.932</v>
      </c>
      <c r="I59" s="140">
        <v>22.402000000000001</v>
      </c>
      <c r="J59" s="247">
        <f t="shared" si="11"/>
        <v>3.6944317019819696E-4</v>
      </c>
      <c r="K59" s="215">
        <f t="shared" si="12"/>
        <v>7.7299293395710134E-4</v>
      </c>
      <c r="L59" s="52">
        <f>(I59-H59)/H59</f>
        <v>1.0492133186974022</v>
      </c>
      <c r="N59" s="27">
        <f t="shared" si="13"/>
        <v>4.5798072894847097</v>
      </c>
      <c r="O59" s="152">
        <f t="shared" si="14"/>
        <v>4.2833652007648189</v>
      </c>
      <c r="P59" s="52">
        <f>(O59-N59)/N59</f>
        <v>-6.4728070414780403E-2</v>
      </c>
    </row>
    <row r="60" spans="1:16" ht="20.100000000000001" customHeight="1" x14ac:dyDescent="0.25">
      <c r="A60" s="38" t="s">
        <v>211</v>
      </c>
      <c r="B60" s="19">
        <v>84.96</v>
      </c>
      <c r="C60" s="140">
        <v>42.109999999999992</v>
      </c>
      <c r="D60" s="247">
        <f t="shared" si="9"/>
        <v>6.0727724858232284E-4</v>
      </c>
      <c r="E60" s="215">
        <f t="shared" si="10"/>
        <v>3.2306476838688095E-4</v>
      </c>
      <c r="F60" s="52">
        <f>(C60-B60)/B60</f>
        <v>-0.50435499058380417</v>
      </c>
      <c r="H60" s="19">
        <v>20.57</v>
      </c>
      <c r="I60" s="140">
        <v>22.092000000000006</v>
      </c>
      <c r="J60" s="247">
        <f t="shared" si="11"/>
        <v>6.9515605662064692E-4</v>
      </c>
      <c r="K60" s="215">
        <f t="shared" si="12"/>
        <v>7.6229621895278492E-4</v>
      </c>
      <c r="L60" s="52">
        <f>(I60-H60)/H60</f>
        <v>7.3991249392319186E-2</v>
      </c>
      <c r="N60" s="27">
        <f t="shared" si="13"/>
        <v>2.4211393596986817</v>
      </c>
      <c r="O60" s="152">
        <f t="shared" si="14"/>
        <v>5.2462597957729784</v>
      </c>
      <c r="P60" s="52">
        <f>(O60-N60)/N60</f>
        <v>1.1668557717495005</v>
      </c>
    </row>
    <row r="61" spans="1:16" ht="20.100000000000001" customHeight="1" thickBot="1" x14ac:dyDescent="0.3">
      <c r="A61" s="8" t="s">
        <v>17</v>
      </c>
      <c r="B61" s="19">
        <f>B62-SUM(B39:B60)</f>
        <v>175.73999999996158</v>
      </c>
      <c r="C61" s="140">
        <f>C62-SUM(C39:C60)</f>
        <v>39.010000000009313</v>
      </c>
      <c r="D61" s="247">
        <f t="shared" si="9"/>
        <v>1.2561547041647139E-3</v>
      </c>
      <c r="E61" s="215">
        <f t="shared" si="10"/>
        <v>2.9928180039836709E-4</v>
      </c>
      <c r="F61" s="52">
        <f t="shared" si="15"/>
        <v>-0.77802435415945237</v>
      </c>
      <c r="H61" s="19">
        <f>H62-SUM(H39:H60)</f>
        <v>49.299999999999272</v>
      </c>
      <c r="I61" s="140">
        <f>I62-SUM(I39:I60)</f>
        <v>18.127000000007683</v>
      </c>
      <c r="J61" s="247">
        <f t="shared" si="11"/>
        <v>1.6660764993387158E-3</v>
      </c>
      <c r="K61" s="215">
        <f t="shared" si="12"/>
        <v>6.2548178349461272E-4</v>
      </c>
      <c r="L61" s="52">
        <f t="shared" si="16"/>
        <v>-0.6323123732249909</v>
      </c>
      <c r="N61" s="27">
        <f t="shared" si="13"/>
        <v>2.8052805280533772</v>
      </c>
      <c r="O61" s="152">
        <f t="shared" si="14"/>
        <v>4.6467572417337495</v>
      </c>
      <c r="P61" s="52">
        <f t="shared" si="8"/>
        <v>0.65643228734710479</v>
      </c>
    </row>
    <row r="62" spans="1:16" ht="26.25" customHeight="1" thickBot="1" x14ac:dyDescent="0.3">
      <c r="A62" s="12" t="s">
        <v>18</v>
      </c>
      <c r="B62" s="17">
        <v>139903.15</v>
      </c>
      <c r="C62" s="145">
        <v>130345.38000000002</v>
      </c>
      <c r="D62" s="253">
        <f>SUM(D39:D61)</f>
        <v>1</v>
      </c>
      <c r="E62" s="254">
        <f>SUM(E39:E61)</f>
        <v>1</v>
      </c>
      <c r="F62" s="57">
        <f t="shared" si="15"/>
        <v>-6.831704647107642E-2</v>
      </c>
      <c r="G62" s="1"/>
      <c r="H62" s="17">
        <v>29590.477999999992</v>
      </c>
      <c r="I62" s="145">
        <v>28980.86</v>
      </c>
      <c r="J62" s="253">
        <f>SUM(J39:J61)</f>
        <v>1.0000000000000002</v>
      </c>
      <c r="K62" s="254">
        <f>SUM(K39:K61)</f>
        <v>1.0000000000000002</v>
      </c>
      <c r="L62" s="57">
        <f t="shared" si="16"/>
        <v>-2.0601830088719467E-2</v>
      </c>
      <c r="M62" s="1"/>
      <c r="N62" s="29">
        <f t="shared" si="13"/>
        <v>2.115068745771628</v>
      </c>
      <c r="O62" s="146">
        <f t="shared" si="14"/>
        <v>2.2233898892312096</v>
      </c>
      <c r="P62" s="57">
        <f t="shared" si="8"/>
        <v>5.1214006010978856E-2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jan-fev</v>
      </c>
      <c r="C66" s="347"/>
      <c r="D66" s="345" t="str">
        <f>B5</f>
        <v>jan-fev</v>
      </c>
      <c r="E66" s="347"/>
      <c r="F66" s="131" t="str">
        <f>F37</f>
        <v>2023/2022</v>
      </c>
      <c r="H66" s="348" t="str">
        <f>B5</f>
        <v>jan-fev</v>
      </c>
      <c r="I66" s="347"/>
      <c r="J66" s="345" t="str">
        <f>B5</f>
        <v>jan-fev</v>
      </c>
      <c r="K66" s="346"/>
      <c r="L66" s="131" t="str">
        <f>F66</f>
        <v>2023/2022</v>
      </c>
      <c r="N66" s="348" t="str">
        <f>B5</f>
        <v>jan-fev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165</v>
      </c>
      <c r="B68" s="39">
        <v>53632.89999999998</v>
      </c>
      <c r="C68" s="147">
        <v>71371.24000000002</v>
      </c>
      <c r="D68" s="247">
        <f>B68/$B$96</f>
        <v>0.22231408699550737</v>
      </c>
      <c r="E68" s="246">
        <f>C68/$C$96</f>
        <v>0.29585448208436793</v>
      </c>
      <c r="F68" s="61">
        <f t="shared" ref="F68:F80" si="29">(C68-B68)/B68</f>
        <v>0.33073617126800986</v>
      </c>
      <c r="H68" s="19">
        <v>6416.4759999999997</v>
      </c>
      <c r="I68" s="147">
        <v>9060.6079999999984</v>
      </c>
      <c r="J68" s="245">
        <f>H68/$H$96</f>
        <v>0.11878646926249528</v>
      </c>
      <c r="K68" s="246">
        <f>I68/$I$96</f>
        <v>0.16240715854187662</v>
      </c>
      <c r="L68" s="61">
        <f t="shared" ref="L68:L80" si="30">(I68-H68)/H68</f>
        <v>0.41208476428494378</v>
      </c>
      <c r="N68" s="41">
        <f t="shared" ref="N68:N96" si="31">(H68/B68)*10</f>
        <v>1.1963693926675607</v>
      </c>
      <c r="O68" s="149">
        <f t="shared" ref="O68:O96" si="32">(I68/C68)*10</f>
        <v>1.2695040747505573</v>
      </c>
      <c r="P68" s="61">
        <f t="shared" si="8"/>
        <v>6.1130519161750864E-2</v>
      </c>
    </row>
    <row r="69" spans="1:16" ht="20.100000000000001" customHeight="1" x14ac:dyDescent="0.25">
      <c r="A69" s="38" t="s">
        <v>164</v>
      </c>
      <c r="B69" s="19">
        <v>31048.360000000008</v>
      </c>
      <c r="C69" s="140">
        <v>28482.260000000006</v>
      </c>
      <c r="D69" s="247">
        <f t="shared" ref="D69:D95" si="33">B69/$B$96</f>
        <v>0.12869876150847401</v>
      </c>
      <c r="E69" s="215">
        <f t="shared" ref="E69:E95" si="34">C69/$C$96</f>
        <v>0.11806722541029564</v>
      </c>
      <c r="F69" s="52">
        <f t="shared" si="29"/>
        <v>-8.2648487714004917E-2</v>
      </c>
      <c r="H69" s="19">
        <v>8251.7950000000001</v>
      </c>
      <c r="I69" s="140">
        <v>8788.6610000000001</v>
      </c>
      <c r="J69" s="214">
        <f t="shared" ref="J69:J96" si="35">H69/$H$96</f>
        <v>0.15276322908835197</v>
      </c>
      <c r="K69" s="215">
        <f t="shared" ref="K69:K96" si="36">I69/$I$96</f>
        <v>0.15753263582287283</v>
      </c>
      <c r="L69" s="52">
        <f t="shared" si="30"/>
        <v>6.5060511076680885E-2</v>
      </c>
      <c r="N69" s="40">
        <f t="shared" si="31"/>
        <v>2.6577233064805994</v>
      </c>
      <c r="O69" s="143">
        <f t="shared" si="32"/>
        <v>3.0856613906340291</v>
      </c>
      <c r="P69" s="52">
        <f t="shared" si="8"/>
        <v>0.16101679324929891</v>
      </c>
    </row>
    <row r="70" spans="1:16" ht="20.100000000000001" customHeight="1" x14ac:dyDescent="0.25">
      <c r="A70" s="38" t="s">
        <v>162</v>
      </c>
      <c r="B70" s="19">
        <v>28374.569999999996</v>
      </c>
      <c r="C70" s="140">
        <v>26818.639999999996</v>
      </c>
      <c r="D70" s="247">
        <f t="shared" si="33"/>
        <v>0.11761561697092857</v>
      </c>
      <c r="E70" s="215">
        <f t="shared" si="34"/>
        <v>0.11117103818578898</v>
      </c>
      <c r="F70" s="52">
        <f t="shared" si="29"/>
        <v>-5.4835368430252884E-2</v>
      </c>
      <c r="H70" s="19">
        <v>8280.771999999999</v>
      </c>
      <c r="I70" s="140">
        <v>8551.6469999999972</v>
      </c>
      <c r="J70" s="214">
        <f t="shared" si="35"/>
        <v>0.15329967238211933</v>
      </c>
      <c r="K70" s="215">
        <f t="shared" si="36"/>
        <v>0.15328427078217746</v>
      </c>
      <c r="L70" s="52">
        <f t="shared" si="30"/>
        <v>3.2711322084462438E-2</v>
      </c>
      <c r="N70" s="40">
        <f t="shared" si="31"/>
        <v>2.9183779701331156</v>
      </c>
      <c r="O70" s="143">
        <f t="shared" si="32"/>
        <v>3.1886952507658846</v>
      </c>
      <c r="P70" s="52">
        <f t="shared" si="8"/>
        <v>9.2625863887136936E-2</v>
      </c>
    </row>
    <row r="71" spans="1:16" ht="20.100000000000001" customHeight="1" x14ac:dyDescent="0.25">
      <c r="A71" s="38" t="s">
        <v>166</v>
      </c>
      <c r="B71" s="19">
        <v>24671.500000000007</v>
      </c>
      <c r="C71" s="140">
        <v>22789.260000000006</v>
      </c>
      <c r="D71" s="247">
        <f t="shared" si="33"/>
        <v>0.10226599712694379</v>
      </c>
      <c r="E71" s="215">
        <f t="shared" si="34"/>
        <v>9.446808986905654E-2</v>
      </c>
      <c r="F71" s="52">
        <f t="shared" si="29"/>
        <v>-7.6292077903654054E-2</v>
      </c>
      <c r="H71" s="19">
        <v>6091.4719999999998</v>
      </c>
      <c r="I71" s="140">
        <v>5991.7060000000001</v>
      </c>
      <c r="J71" s="214">
        <f t="shared" si="35"/>
        <v>0.11276975889746189</v>
      </c>
      <c r="K71" s="215">
        <f t="shared" si="36"/>
        <v>0.10739852626648383</v>
      </c>
      <c r="L71" s="52">
        <f t="shared" si="30"/>
        <v>-1.6377978918724344E-2</v>
      </c>
      <c r="N71" s="40">
        <f t="shared" si="31"/>
        <v>2.4690318788885954</v>
      </c>
      <c r="O71" s="143">
        <f t="shared" si="32"/>
        <v>2.6291797100915075</v>
      </c>
      <c r="P71" s="52">
        <f t="shared" si="8"/>
        <v>6.4862601642470763E-2</v>
      </c>
    </row>
    <row r="72" spans="1:16" ht="20.100000000000001" customHeight="1" x14ac:dyDescent="0.25">
      <c r="A72" s="38" t="s">
        <v>168</v>
      </c>
      <c r="B72" s="19">
        <v>21888.25</v>
      </c>
      <c r="C72" s="140">
        <v>16786.64</v>
      </c>
      <c r="D72" s="247">
        <f t="shared" si="33"/>
        <v>9.0729129222537203E-2</v>
      </c>
      <c r="E72" s="215">
        <f t="shared" si="34"/>
        <v>6.9585489661336028E-2</v>
      </c>
      <c r="F72" s="52">
        <f t="shared" si="29"/>
        <v>-0.23307528011604403</v>
      </c>
      <c r="H72" s="19">
        <v>7781.2890000000007</v>
      </c>
      <c r="I72" s="140">
        <v>5862.9220000000005</v>
      </c>
      <c r="J72" s="214">
        <f t="shared" si="35"/>
        <v>0.14405287990184842</v>
      </c>
      <c r="K72" s="215">
        <f t="shared" si="36"/>
        <v>0.10509013333019777</v>
      </c>
      <c r="L72" s="52">
        <f t="shared" si="30"/>
        <v>-0.24653588884823582</v>
      </c>
      <c r="N72" s="40">
        <f t="shared" si="31"/>
        <v>3.5550073669662954</v>
      </c>
      <c r="O72" s="143">
        <f t="shared" si="32"/>
        <v>3.4926119819094237</v>
      </c>
      <c r="P72" s="52">
        <f t="shared" ref="P72:P80" si="37">(O72-N72)/N72</f>
        <v>-1.7551408088956364E-2</v>
      </c>
    </row>
    <row r="73" spans="1:16" ht="20.100000000000001" customHeight="1" x14ac:dyDescent="0.25">
      <c r="A73" s="38" t="s">
        <v>170</v>
      </c>
      <c r="B73" s="19">
        <v>15021.13</v>
      </c>
      <c r="C73" s="140">
        <v>14849.73</v>
      </c>
      <c r="D73" s="247">
        <f t="shared" si="33"/>
        <v>6.2264184886344512E-2</v>
      </c>
      <c r="E73" s="215">
        <f t="shared" si="34"/>
        <v>6.155643615331189E-2</v>
      </c>
      <c r="F73" s="52">
        <f t="shared" si="29"/>
        <v>-1.1410592944738488E-2</v>
      </c>
      <c r="H73" s="19">
        <v>5089.9279999999999</v>
      </c>
      <c r="I73" s="140">
        <v>5214.3220000000001</v>
      </c>
      <c r="J73" s="214">
        <f t="shared" si="35"/>
        <v>9.4228448126403672E-2</v>
      </c>
      <c r="K73" s="215">
        <f t="shared" si="36"/>
        <v>9.3464281838745847E-2</v>
      </c>
      <c r="L73" s="52">
        <f t="shared" si="30"/>
        <v>2.4439245506026851E-2</v>
      </c>
      <c r="N73" s="40">
        <f t="shared" si="31"/>
        <v>3.388512049359802</v>
      </c>
      <c r="O73" s="143">
        <f t="shared" si="32"/>
        <v>3.5113917896150304</v>
      </c>
      <c r="P73" s="52">
        <f t="shared" si="37"/>
        <v>3.6263627947979209E-2</v>
      </c>
    </row>
    <row r="74" spans="1:16" ht="20.100000000000001" customHeight="1" x14ac:dyDescent="0.25">
      <c r="A74" s="38" t="s">
        <v>179</v>
      </c>
      <c r="B74" s="19">
        <v>5101.4500000000007</v>
      </c>
      <c r="C74" s="140">
        <v>6134.4700000000021</v>
      </c>
      <c r="D74" s="247">
        <f t="shared" si="33"/>
        <v>2.1146053991173919E-2</v>
      </c>
      <c r="E74" s="215">
        <f t="shared" si="34"/>
        <v>2.5429156684290376E-2</v>
      </c>
      <c r="F74" s="52">
        <f t="shared" si="29"/>
        <v>0.20249536896372625</v>
      </c>
      <c r="H74" s="19">
        <v>1289.3960000000004</v>
      </c>
      <c r="I74" s="140">
        <v>1574.7339999999999</v>
      </c>
      <c r="J74" s="214">
        <f t="shared" si="35"/>
        <v>2.3870236298115105E-2</v>
      </c>
      <c r="K74" s="215">
        <f t="shared" si="36"/>
        <v>2.8226370062503926E-2</v>
      </c>
      <c r="L74" s="52">
        <f t="shared" si="30"/>
        <v>0.2212958625589031</v>
      </c>
      <c r="N74" s="40">
        <f t="shared" si="31"/>
        <v>2.527508845524312</v>
      </c>
      <c r="O74" s="143">
        <f t="shared" si="32"/>
        <v>2.567025350193251</v>
      </c>
      <c r="P74" s="52">
        <f t="shared" si="37"/>
        <v>1.5634566319684462E-2</v>
      </c>
    </row>
    <row r="75" spans="1:16" ht="20.100000000000001" customHeight="1" x14ac:dyDescent="0.25">
      <c r="A75" s="38" t="s">
        <v>180</v>
      </c>
      <c r="B75" s="19">
        <v>4143.6499999999996</v>
      </c>
      <c r="C75" s="140">
        <v>6672.42</v>
      </c>
      <c r="D75" s="247">
        <f t="shared" si="33"/>
        <v>1.7175870903474069E-2</v>
      </c>
      <c r="E75" s="215">
        <f t="shared" si="34"/>
        <v>2.7659115399275364E-2</v>
      </c>
      <c r="F75" s="52">
        <f t="shared" si="29"/>
        <v>0.61027596442749765</v>
      </c>
      <c r="H75" s="19">
        <v>807.197</v>
      </c>
      <c r="I75" s="140">
        <v>1499.72</v>
      </c>
      <c r="J75" s="214">
        <f t="shared" si="35"/>
        <v>1.4943417793392887E-2</v>
      </c>
      <c r="K75" s="215">
        <f t="shared" si="36"/>
        <v>2.6881779214863202E-2</v>
      </c>
      <c r="L75" s="52">
        <f t="shared" si="30"/>
        <v>0.8579355473323117</v>
      </c>
      <c r="N75" s="40">
        <f t="shared" si="31"/>
        <v>1.9480337383707602</v>
      </c>
      <c r="O75" s="143">
        <f t="shared" si="32"/>
        <v>2.2476402864328087</v>
      </c>
      <c r="P75" s="52">
        <f t="shared" si="37"/>
        <v>0.1537994656666597</v>
      </c>
    </row>
    <row r="76" spans="1:16" ht="20.100000000000001" customHeight="1" x14ac:dyDescent="0.25">
      <c r="A76" s="38" t="s">
        <v>184</v>
      </c>
      <c r="B76" s="19">
        <v>12897.52</v>
      </c>
      <c r="C76" s="140">
        <v>10916.71</v>
      </c>
      <c r="D76" s="247">
        <f t="shared" si="33"/>
        <v>5.3461595090071527E-2</v>
      </c>
      <c r="E76" s="215">
        <f t="shared" si="34"/>
        <v>4.5252927973722178E-2</v>
      </c>
      <c r="F76" s="52">
        <f t="shared" si="29"/>
        <v>-0.1535806883804019</v>
      </c>
      <c r="H76" s="19">
        <v>1006.5549999999999</v>
      </c>
      <c r="I76" s="140">
        <v>869.04600000000005</v>
      </c>
      <c r="J76" s="214">
        <f t="shared" si="35"/>
        <v>1.8634078046658467E-2</v>
      </c>
      <c r="K76" s="215">
        <f t="shared" si="36"/>
        <v>1.5577242885045212E-2</v>
      </c>
      <c r="L76" s="52">
        <f t="shared" si="30"/>
        <v>-0.13661349851721954</v>
      </c>
      <c r="N76" s="40">
        <f t="shared" si="31"/>
        <v>0.78042522903627987</v>
      </c>
      <c r="O76" s="143">
        <f t="shared" si="32"/>
        <v>0.79606951178514418</v>
      </c>
      <c r="P76" s="52">
        <f t="shared" si="37"/>
        <v>2.0045844453520419E-2</v>
      </c>
    </row>
    <row r="77" spans="1:16" ht="20.100000000000001" customHeight="1" x14ac:dyDescent="0.25">
      <c r="A77" s="38" t="s">
        <v>183</v>
      </c>
      <c r="B77" s="19">
        <v>3260.5099999999998</v>
      </c>
      <c r="C77" s="140">
        <v>2052.33</v>
      </c>
      <c r="D77" s="247">
        <f t="shared" si="33"/>
        <v>1.3515161473456067E-2</v>
      </c>
      <c r="E77" s="215">
        <f t="shared" si="34"/>
        <v>8.5075028711314345E-3</v>
      </c>
      <c r="F77" s="52">
        <f t="shared" si="29"/>
        <v>-0.37054939257968844</v>
      </c>
      <c r="H77" s="19">
        <v>859.73099999999999</v>
      </c>
      <c r="I77" s="140">
        <v>777.697</v>
      </c>
      <c r="J77" s="214">
        <f t="shared" si="35"/>
        <v>1.5915965399935159E-2</v>
      </c>
      <c r="K77" s="215">
        <f t="shared" si="36"/>
        <v>1.3939854806271482E-2</v>
      </c>
      <c r="L77" s="52">
        <f t="shared" si="30"/>
        <v>-9.5418218024009821E-2</v>
      </c>
      <c r="N77" s="40">
        <f t="shared" si="31"/>
        <v>2.6367991510530562</v>
      </c>
      <c r="O77" s="143">
        <f t="shared" si="32"/>
        <v>3.7893369974614224</v>
      </c>
      <c r="P77" s="52">
        <f t="shared" si="37"/>
        <v>0.43709732155673603</v>
      </c>
    </row>
    <row r="78" spans="1:16" ht="20.100000000000001" customHeight="1" x14ac:dyDescent="0.25">
      <c r="A78" s="38" t="s">
        <v>181</v>
      </c>
      <c r="B78" s="19">
        <v>2219.62</v>
      </c>
      <c r="C78" s="140">
        <v>2546.9499999999998</v>
      </c>
      <c r="D78" s="247">
        <f t="shared" si="33"/>
        <v>9.2005614795576639E-3</v>
      </c>
      <c r="E78" s="215">
        <f t="shared" si="34"/>
        <v>1.0557846173679771E-2</v>
      </c>
      <c r="F78" s="52">
        <f t="shared" si="29"/>
        <v>0.14747118876204032</v>
      </c>
      <c r="H78" s="19">
        <v>782.09800000000007</v>
      </c>
      <c r="I78" s="140">
        <v>763.56599999999992</v>
      </c>
      <c r="J78" s="214">
        <f t="shared" si="35"/>
        <v>1.447876685539836E-2</v>
      </c>
      <c r="K78" s="215">
        <f t="shared" si="36"/>
        <v>1.3686563243789663E-2</v>
      </c>
      <c r="L78" s="52">
        <f t="shared" si="30"/>
        <v>-2.3695240238435784E-2</v>
      </c>
      <c r="N78" s="40">
        <f t="shared" si="31"/>
        <v>3.5235670970706701</v>
      </c>
      <c r="O78" s="143">
        <f t="shared" si="32"/>
        <v>2.9979622685957712</v>
      </c>
      <c r="P78" s="52">
        <f t="shared" si="37"/>
        <v>-0.14916838930408399</v>
      </c>
    </row>
    <row r="79" spans="1:16" ht="20.100000000000001" customHeight="1" x14ac:dyDescent="0.25">
      <c r="A79" s="38" t="s">
        <v>177</v>
      </c>
      <c r="B79" s="19">
        <v>224.57999999999998</v>
      </c>
      <c r="C79" s="140">
        <v>371.13</v>
      </c>
      <c r="D79" s="247">
        <f t="shared" si="33"/>
        <v>9.3090803699690037E-4</v>
      </c>
      <c r="E79" s="215">
        <f t="shared" si="34"/>
        <v>1.5384414497488265E-3</v>
      </c>
      <c r="F79" s="52">
        <f t="shared" si="29"/>
        <v>0.65255142933475829</v>
      </c>
      <c r="H79" s="19">
        <v>398.19399999999996</v>
      </c>
      <c r="I79" s="140">
        <v>715.20499999999993</v>
      </c>
      <c r="J79" s="214">
        <f t="shared" si="35"/>
        <v>7.3716568629743247E-3</v>
      </c>
      <c r="K79" s="215">
        <f t="shared" si="36"/>
        <v>1.2819714949034642E-2</v>
      </c>
      <c r="L79" s="52">
        <f t="shared" si="30"/>
        <v>0.79612199078840962</v>
      </c>
      <c r="N79" s="40">
        <f t="shared" si="31"/>
        <v>17.730608246504588</v>
      </c>
      <c r="O79" s="143">
        <f t="shared" si="32"/>
        <v>19.271010158165602</v>
      </c>
      <c r="P79" s="52">
        <f t="shared" si="37"/>
        <v>8.6878120042198165E-2</v>
      </c>
    </row>
    <row r="80" spans="1:16" ht="20.100000000000001" customHeight="1" x14ac:dyDescent="0.25">
      <c r="A80" s="38" t="s">
        <v>198</v>
      </c>
      <c r="B80" s="19">
        <v>2082.5199999999995</v>
      </c>
      <c r="C80" s="140">
        <v>2236.4399999999996</v>
      </c>
      <c r="D80" s="247">
        <f t="shared" si="33"/>
        <v>8.6322673666701603E-3</v>
      </c>
      <c r="E80" s="215">
        <f t="shared" si="34"/>
        <v>9.2706921991654277E-3</v>
      </c>
      <c r="F80" s="52">
        <f t="shared" si="29"/>
        <v>7.3910454641492096E-2</v>
      </c>
      <c r="H80" s="19">
        <v>438.16600000000005</v>
      </c>
      <c r="I80" s="140">
        <v>491.791</v>
      </c>
      <c r="J80" s="214">
        <f t="shared" si="35"/>
        <v>8.1116475914303297E-3</v>
      </c>
      <c r="K80" s="215">
        <f t="shared" si="36"/>
        <v>8.8151235442994608E-3</v>
      </c>
      <c r="L80" s="52">
        <f t="shared" si="30"/>
        <v>0.12238512344636493</v>
      </c>
      <c r="N80" s="40">
        <f t="shared" si="31"/>
        <v>2.1040182087086805</v>
      </c>
      <c r="O80" s="143">
        <f t="shared" si="32"/>
        <v>2.1989903596787754</v>
      </c>
      <c r="P80" s="52">
        <f t="shared" si="37"/>
        <v>4.5138464380678103E-2</v>
      </c>
    </row>
    <row r="81" spans="1:16" ht="20.100000000000001" customHeight="1" x14ac:dyDescent="0.25">
      <c r="A81" s="38" t="s">
        <v>197</v>
      </c>
      <c r="B81" s="19">
        <v>1449.4199999999998</v>
      </c>
      <c r="C81" s="140">
        <v>1643.2800000000002</v>
      </c>
      <c r="D81" s="247">
        <f t="shared" si="33"/>
        <v>6.0080003873187607E-3</v>
      </c>
      <c r="E81" s="215">
        <f t="shared" si="34"/>
        <v>6.8118720274385038E-3</v>
      </c>
      <c r="F81" s="52">
        <f t="shared" ref="F81:F83" si="38">(C81-B81)/B81</f>
        <v>0.13375005174483612</v>
      </c>
      <c r="H81" s="19">
        <v>415.95600000000002</v>
      </c>
      <c r="I81" s="140">
        <v>487.35500000000002</v>
      </c>
      <c r="J81" s="214">
        <f t="shared" si="35"/>
        <v>7.7004799220865925E-3</v>
      </c>
      <c r="K81" s="215">
        <f t="shared" si="36"/>
        <v>8.7356103200995228E-3</v>
      </c>
      <c r="L81" s="52">
        <f t="shared" ref="L81:L87" si="39">(I81-H81)/H81</f>
        <v>0.17165036686572618</v>
      </c>
      <c r="N81" s="40">
        <f t="shared" si="31"/>
        <v>2.8698099929627032</v>
      </c>
      <c r="O81" s="143">
        <f t="shared" si="32"/>
        <v>2.9657453385911103</v>
      </c>
      <c r="P81" s="52">
        <f t="shared" ref="P81:P83" si="40">(O81-N81)/N81</f>
        <v>3.3429162858746066E-2</v>
      </c>
    </row>
    <row r="82" spans="1:16" ht="20.100000000000001" customHeight="1" x14ac:dyDescent="0.25">
      <c r="A82" s="38" t="s">
        <v>199</v>
      </c>
      <c r="B82" s="19">
        <v>7945.0599999999995</v>
      </c>
      <c r="C82" s="140">
        <v>7220.89</v>
      </c>
      <c r="D82" s="247">
        <f t="shared" si="33"/>
        <v>3.2933120529088047E-2</v>
      </c>
      <c r="E82" s="215">
        <f t="shared" si="34"/>
        <v>2.9932682564268058E-2</v>
      </c>
      <c r="F82" s="52">
        <f t="shared" si="38"/>
        <v>-9.1147203419483208E-2</v>
      </c>
      <c r="H82" s="19">
        <v>351.005</v>
      </c>
      <c r="I82" s="140">
        <v>439.34200000000004</v>
      </c>
      <c r="J82" s="214">
        <f t="shared" si="35"/>
        <v>6.4980597828905081E-3</v>
      </c>
      <c r="K82" s="215">
        <f t="shared" si="36"/>
        <v>7.8749997624999526E-3</v>
      </c>
      <c r="L82" s="52">
        <f t="shared" si="39"/>
        <v>0.25166877964701373</v>
      </c>
      <c r="N82" s="40">
        <f t="shared" si="31"/>
        <v>0.44179024450413218</v>
      </c>
      <c r="O82" s="143">
        <f t="shared" si="32"/>
        <v>0.6084319245965526</v>
      </c>
      <c r="P82" s="52">
        <f t="shared" si="40"/>
        <v>0.3771963780672884</v>
      </c>
    </row>
    <row r="83" spans="1:16" ht="20.100000000000001" customHeight="1" x14ac:dyDescent="0.25">
      <c r="A83" s="38" t="s">
        <v>203</v>
      </c>
      <c r="B83" s="19">
        <v>2908.93</v>
      </c>
      <c r="C83" s="140">
        <v>1629.21</v>
      </c>
      <c r="D83" s="247">
        <f t="shared" si="33"/>
        <v>1.2057824900086354E-2</v>
      </c>
      <c r="E83" s="215">
        <f t="shared" si="34"/>
        <v>6.7535477981981668E-3</v>
      </c>
      <c r="F83" s="52">
        <f t="shared" si="38"/>
        <v>-0.43992808352211976</v>
      </c>
      <c r="H83" s="19">
        <v>582.48800000000006</v>
      </c>
      <c r="I83" s="140">
        <v>342.96299999999997</v>
      </c>
      <c r="J83" s="214">
        <f t="shared" si="35"/>
        <v>1.078344139489844E-2</v>
      </c>
      <c r="K83" s="215">
        <f t="shared" si="36"/>
        <v>6.1474512874850817E-3</v>
      </c>
      <c r="L83" s="52">
        <f t="shared" si="39"/>
        <v>-0.41121018802104087</v>
      </c>
      <c r="N83" s="40">
        <f t="shared" si="31"/>
        <v>2.0024132584833603</v>
      </c>
      <c r="O83" s="143">
        <f t="shared" si="32"/>
        <v>2.1050877419117238</v>
      </c>
      <c r="P83" s="52">
        <f t="shared" si="40"/>
        <v>5.1275371351730742E-2</v>
      </c>
    </row>
    <row r="84" spans="1:16" ht="20.100000000000001" customHeight="1" x14ac:dyDescent="0.25">
      <c r="A84" s="38" t="s">
        <v>200</v>
      </c>
      <c r="B84" s="19">
        <v>1617.79</v>
      </c>
      <c r="C84" s="140">
        <v>1489.5900000000001</v>
      </c>
      <c r="D84" s="247">
        <f t="shared" si="33"/>
        <v>6.7059119831383721E-3</v>
      </c>
      <c r="E84" s="215">
        <f t="shared" si="34"/>
        <v>6.1747824189134666E-3</v>
      </c>
      <c r="F84" s="52">
        <f t="shared" ref="F84:F87" si="41">(C84-B84)/B84</f>
        <v>-7.9243906811143489E-2</v>
      </c>
      <c r="H84" s="19">
        <v>349.85500000000002</v>
      </c>
      <c r="I84" s="140">
        <v>323.01499999999999</v>
      </c>
      <c r="J84" s="214">
        <f t="shared" si="35"/>
        <v>6.4767701467020669E-3</v>
      </c>
      <c r="K84" s="215">
        <f t="shared" si="36"/>
        <v>5.7898927220341378E-3</v>
      </c>
      <c r="L84" s="52">
        <f t="shared" ref="L84:L85" si="42">(I84-H84)/H84</f>
        <v>-7.6717497248860331E-2</v>
      </c>
      <c r="N84" s="40">
        <f t="shared" si="31"/>
        <v>2.1625489093145589</v>
      </c>
      <c r="O84" s="143">
        <f t="shared" si="32"/>
        <v>2.1684826025953448</v>
      </c>
      <c r="P84" s="52">
        <f t="shared" ref="P84:P86" si="43">(O84-N84)/N84</f>
        <v>2.7438423497513401E-3</v>
      </c>
    </row>
    <row r="85" spans="1:16" ht="20.100000000000001" customHeight="1" x14ac:dyDescent="0.25">
      <c r="A85" s="38" t="s">
        <v>205</v>
      </c>
      <c r="B85" s="19">
        <v>6714.4000000000015</v>
      </c>
      <c r="C85" s="140">
        <v>3358.9900000000002</v>
      </c>
      <c r="D85" s="247">
        <f t="shared" si="33"/>
        <v>2.7831903658437927E-2</v>
      </c>
      <c r="E85" s="215">
        <f t="shared" si="34"/>
        <v>1.3923987404122037E-2</v>
      </c>
      <c r="F85" s="52">
        <f t="shared" si="41"/>
        <v>-0.4997334087930419</v>
      </c>
      <c r="H85" s="19">
        <v>716.73599999999976</v>
      </c>
      <c r="I85" s="140">
        <v>322.08500000000004</v>
      </c>
      <c r="J85" s="214">
        <f t="shared" si="35"/>
        <v>1.3268737985355793E-2</v>
      </c>
      <c r="K85" s="215">
        <f t="shared" si="36"/>
        <v>5.7732229072221582E-3</v>
      </c>
      <c r="L85" s="52">
        <f t="shared" si="42"/>
        <v>-0.55062254442360903</v>
      </c>
      <c r="N85" s="40">
        <f t="shared" si="31"/>
        <v>1.0674609793875842</v>
      </c>
      <c r="O85" s="143">
        <f t="shared" si="32"/>
        <v>0.95887454264525951</v>
      </c>
      <c r="P85" s="52">
        <f t="shared" si="43"/>
        <v>-0.10172403379524197</v>
      </c>
    </row>
    <row r="86" spans="1:16" ht="20.100000000000001" customHeight="1" x14ac:dyDescent="0.25">
      <c r="A86" s="38" t="s">
        <v>206</v>
      </c>
      <c r="B86" s="19">
        <v>565.08000000000004</v>
      </c>
      <c r="C86" s="140">
        <v>749.50999999999988</v>
      </c>
      <c r="D86" s="247">
        <f t="shared" si="33"/>
        <v>2.3423168293980252E-3</v>
      </c>
      <c r="E86" s="215">
        <f t="shared" si="34"/>
        <v>3.1069362514516284E-3</v>
      </c>
      <c r="F86" s="52">
        <f t="shared" si="41"/>
        <v>0.3263785658667796</v>
      </c>
      <c r="H86" s="19">
        <v>226.79799999999997</v>
      </c>
      <c r="I86" s="140">
        <v>286.69299999999998</v>
      </c>
      <c r="J86" s="214">
        <f t="shared" si="35"/>
        <v>4.1986494854489289E-3</v>
      </c>
      <c r="K86" s="215">
        <f t="shared" si="36"/>
        <v>5.1388378687000072E-3</v>
      </c>
      <c r="L86" s="52">
        <f t="shared" si="39"/>
        <v>0.26408963042002143</v>
      </c>
      <c r="N86" s="40">
        <f t="shared" si="31"/>
        <v>4.0135556027465134</v>
      </c>
      <c r="O86" s="143">
        <f t="shared" si="32"/>
        <v>3.8250723806220064</v>
      </c>
      <c r="P86" s="52">
        <f t="shared" si="43"/>
        <v>-4.6961657139003167E-2</v>
      </c>
    </row>
    <row r="87" spans="1:16" ht="20.100000000000001" customHeight="1" x14ac:dyDescent="0.25">
      <c r="A87" s="38" t="s">
        <v>204</v>
      </c>
      <c r="B87" s="19">
        <v>3021.4700000000003</v>
      </c>
      <c r="C87" s="140">
        <v>929.62</v>
      </c>
      <c r="D87" s="247">
        <f t="shared" si="33"/>
        <v>1.2524315195231209E-2</v>
      </c>
      <c r="E87" s="215">
        <f t="shared" si="34"/>
        <v>3.8535444197868784E-3</v>
      </c>
      <c r="F87" s="52">
        <f t="shared" si="41"/>
        <v>-0.69232856854445024</v>
      </c>
      <c r="H87" s="19">
        <v>699.41</v>
      </c>
      <c r="I87" s="140">
        <v>252.88400000000001</v>
      </c>
      <c r="J87" s="214">
        <f t="shared" si="35"/>
        <v>1.2947986475268018E-2</v>
      </c>
      <c r="K87" s="215">
        <f t="shared" si="36"/>
        <v>4.5328273644223366E-3</v>
      </c>
      <c r="L87" s="52">
        <f t="shared" si="39"/>
        <v>-0.63843239301697141</v>
      </c>
      <c r="N87" s="40">
        <f t="shared" ref="N87" si="44">(H87/B87)*10</f>
        <v>2.3148004117201229</v>
      </c>
      <c r="O87" s="143">
        <f t="shared" ref="O87" si="45">(I87/C87)*10</f>
        <v>2.720294313805641</v>
      </c>
      <c r="P87" s="52">
        <f t="shared" ref="P87" si="46">(O87-N87)/N87</f>
        <v>0.17517445566038956</v>
      </c>
    </row>
    <row r="88" spans="1:16" ht="20.100000000000001" customHeight="1" x14ac:dyDescent="0.25">
      <c r="A88" s="38" t="s">
        <v>182</v>
      </c>
      <c r="B88" s="19">
        <v>316.58999999999997</v>
      </c>
      <c r="C88" s="140">
        <v>680.18</v>
      </c>
      <c r="D88" s="247">
        <f t="shared" si="33"/>
        <v>1.3122992939391251E-3</v>
      </c>
      <c r="E88" s="215">
        <f t="shared" si="34"/>
        <v>2.8195433009731274E-3</v>
      </c>
      <c r="F88" s="52">
        <f t="shared" ref="F88:F94" si="47">(C88-B88)/B88</f>
        <v>1.1484569948513852</v>
      </c>
      <c r="H88" s="19">
        <v>136.345</v>
      </c>
      <c r="I88" s="140">
        <v>250.35599999999999</v>
      </c>
      <c r="J88" s="214">
        <f t="shared" si="35"/>
        <v>2.5241177792288041E-3</v>
      </c>
      <c r="K88" s="215">
        <f t="shared" si="36"/>
        <v>4.4875141473850397E-3</v>
      </c>
      <c r="L88" s="52">
        <f t="shared" ref="L88:L94" si="48">(I88-H88)/H88</f>
        <v>0.83619494664270777</v>
      </c>
      <c r="N88" s="40">
        <f t="shared" si="31"/>
        <v>4.3066742474493829</v>
      </c>
      <c r="O88" s="143">
        <f t="shared" si="32"/>
        <v>3.680731571054721</v>
      </c>
      <c r="P88" s="52">
        <f t="shared" ref="P88:P93" si="49">(O88-N88)/N88</f>
        <v>-0.14534247087886315</v>
      </c>
    </row>
    <row r="89" spans="1:16" ht="20.100000000000001" customHeight="1" x14ac:dyDescent="0.25">
      <c r="A89" s="38" t="s">
        <v>207</v>
      </c>
      <c r="B89" s="19">
        <v>293.27999999999997</v>
      </c>
      <c r="C89" s="140">
        <v>788.6</v>
      </c>
      <c r="D89" s="247">
        <f t="shared" si="33"/>
        <v>1.215676859428493E-3</v>
      </c>
      <c r="E89" s="215">
        <f t="shared" si="34"/>
        <v>3.2689756346076164E-3</v>
      </c>
      <c r="F89" s="52">
        <f t="shared" si="47"/>
        <v>1.6888979814511733</v>
      </c>
      <c r="H89" s="19">
        <v>68.978000000000009</v>
      </c>
      <c r="I89" s="140">
        <v>239.36</v>
      </c>
      <c r="J89" s="214">
        <f t="shared" si="35"/>
        <v>1.2769708913098719E-3</v>
      </c>
      <c r="K89" s="215">
        <f t="shared" si="36"/>
        <v>4.2904159928984454E-3</v>
      </c>
      <c r="L89" s="52">
        <f t="shared" si="48"/>
        <v>2.4700919133636807</v>
      </c>
      <c r="N89" s="40">
        <f t="shared" si="31"/>
        <v>2.3519503546099294</v>
      </c>
      <c r="O89" s="143">
        <f t="shared" si="32"/>
        <v>3.0352523459294956</v>
      </c>
      <c r="P89" s="52">
        <f t="shared" si="49"/>
        <v>0.29052568647134208</v>
      </c>
    </row>
    <row r="90" spans="1:16" ht="20.100000000000001" customHeight="1" x14ac:dyDescent="0.25">
      <c r="A90" s="38" t="s">
        <v>216</v>
      </c>
      <c r="B90" s="19">
        <v>94.13</v>
      </c>
      <c r="C90" s="140">
        <v>507.11</v>
      </c>
      <c r="D90" s="247">
        <f t="shared" si="33"/>
        <v>3.9017888290372352E-4</v>
      </c>
      <c r="E90" s="215">
        <f t="shared" si="34"/>
        <v>2.1021179737076697E-3</v>
      </c>
      <c r="F90" s="52">
        <f t="shared" si="47"/>
        <v>4.3873366620631042</v>
      </c>
      <c r="H90" s="19">
        <v>37.237000000000002</v>
      </c>
      <c r="I90" s="140">
        <v>201.33199999999999</v>
      </c>
      <c r="J90" s="214">
        <f t="shared" si="35"/>
        <v>6.8935841978175205E-4</v>
      </c>
      <c r="K90" s="215">
        <f t="shared" si="36"/>
        <v>3.6087818878769622E-3</v>
      </c>
      <c r="L90" s="52">
        <f t="shared" si="48"/>
        <v>4.4067728334720844</v>
      </c>
      <c r="N90" s="40">
        <f t="shared" si="31"/>
        <v>3.9559120365452038</v>
      </c>
      <c r="O90" s="143">
        <f t="shared" si="32"/>
        <v>3.9701839837510597</v>
      </c>
      <c r="P90" s="52">
        <f t="shared" si="49"/>
        <v>3.6077514044826793E-3</v>
      </c>
    </row>
    <row r="91" spans="1:16" ht="20.100000000000001" customHeight="1" x14ac:dyDescent="0.25">
      <c r="A91" s="38" t="s">
        <v>208</v>
      </c>
      <c r="B91" s="19">
        <v>237.83000000000004</v>
      </c>
      <c r="C91" s="140">
        <v>583.49</v>
      </c>
      <c r="D91" s="247">
        <f t="shared" si="33"/>
        <v>9.8583069925626881E-4</v>
      </c>
      <c r="E91" s="215">
        <f t="shared" si="34"/>
        <v>2.4187352181552092E-3</v>
      </c>
      <c r="F91" s="52">
        <f t="shared" si="47"/>
        <v>1.4533910776605135</v>
      </c>
      <c r="H91" s="19">
        <v>109.563</v>
      </c>
      <c r="I91" s="140">
        <v>198.04399999999998</v>
      </c>
      <c r="J91" s="214">
        <f t="shared" si="35"/>
        <v>2.0283099214906705E-3</v>
      </c>
      <c r="K91" s="215">
        <f t="shared" si="36"/>
        <v>3.5498460264771874E-3</v>
      </c>
      <c r="L91" s="52">
        <f t="shared" si="48"/>
        <v>0.80758102644140795</v>
      </c>
      <c r="N91" s="40">
        <f t="shared" si="31"/>
        <v>4.6067779506370083</v>
      </c>
      <c r="O91" s="143">
        <f t="shared" si="32"/>
        <v>3.3941284340777047</v>
      </c>
      <c r="P91" s="52">
        <f t="shared" si="49"/>
        <v>-0.26323159691072651</v>
      </c>
    </row>
    <row r="92" spans="1:16" ht="20.100000000000001" customHeight="1" x14ac:dyDescent="0.25">
      <c r="A92" s="38" t="s">
        <v>210</v>
      </c>
      <c r="B92" s="19">
        <v>437.08000000000004</v>
      </c>
      <c r="C92" s="140">
        <v>789.25</v>
      </c>
      <c r="D92" s="247">
        <f t="shared" si="33"/>
        <v>1.8117431864395996E-3</v>
      </c>
      <c r="E92" s="215">
        <f t="shared" si="34"/>
        <v>3.2716700730586624E-3</v>
      </c>
      <c r="F92" s="52">
        <f t="shared" si="47"/>
        <v>0.80573350416399725</v>
      </c>
      <c r="H92" s="19">
        <v>86.982000000000014</v>
      </c>
      <c r="I92" s="140">
        <v>191.09700000000001</v>
      </c>
      <c r="J92" s="214">
        <f t="shared" si="35"/>
        <v>1.6102740303852716E-3</v>
      </c>
      <c r="K92" s="215">
        <f t="shared" si="36"/>
        <v>3.425324302284902E-3</v>
      </c>
      <c r="L92" s="52">
        <f t="shared" si="48"/>
        <v>1.1969717872663308</v>
      </c>
      <c r="N92" s="40">
        <f t="shared" si="31"/>
        <v>1.9900704676489431</v>
      </c>
      <c r="O92" s="143">
        <f t="shared" si="32"/>
        <v>2.4212480202724107</v>
      </c>
      <c r="P92" s="52">
        <f t="shared" si="49"/>
        <v>0.21666446471760273</v>
      </c>
    </row>
    <row r="93" spans="1:16" ht="20.100000000000001" customHeight="1" x14ac:dyDescent="0.25">
      <c r="A93" s="38" t="s">
        <v>212</v>
      </c>
      <c r="B93" s="19">
        <v>2453.71</v>
      </c>
      <c r="C93" s="140">
        <v>1016.4200000000001</v>
      </c>
      <c r="D93" s="247">
        <f t="shared" si="33"/>
        <v>1.0170889480183741E-2</v>
      </c>
      <c r="E93" s="215">
        <f t="shared" si="34"/>
        <v>4.2133555852496493E-3</v>
      </c>
      <c r="F93" s="52">
        <f t="shared" si="47"/>
        <v>-0.58576196861079755</v>
      </c>
      <c r="H93" s="19">
        <v>538.44000000000005</v>
      </c>
      <c r="I93" s="140">
        <v>179.07499999999999</v>
      </c>
      <c r="J93" s="214">
        <f t="shared" si="35"/>
        <v>9.9679927906997506E-3</v>
      </c>
      <c r="K93" s="215">
        <f t="shared" si="36"/>
        <v>3.2098355779089614E-3</v>
      </c>
      <c r="L93" s="52">
        <f t="shared" si="48"/>
        <v>-0.66741883961072734</v>
      </c>
      <c r="N93" s="40">
        <f t="shared" si="31"/>
        <v>2.1943913502410637</v>
      </c>
      <c r="O93" s="143">
        <f t="shared" si="32"/>
        <v>1.7618209008087204</v>
      </c>
      <c r="P93" s="52">
        <f t="shared" si="49"/>
        <v>-0.19712548055059706</v>
      </c>
    </row>
    <row r="94" spans="1:16" ht="20.100000000000001" customHeight="1" x14ac:dyDescent="0.25">
      <c r="A94" s="38" t="s">
        <v>217</v>
      </c>
      <c r="B94" s="19">
        <v>700.66</v>
      </c>
      <c r="C94" s="140">
        <v>480.45</v>
      </c>
      <c r="D94" s="247">
        <f t="shared" si="33"/>
        <v>2.9043103802753952E-3</v>
      </c>
      <c r="E94" s="215">
        <f t="shared" si="34"/>
        <v>1.9916045443155329E-3</v>
      </c>
      <c r="F94" s="52">
        <f t="shared" si="47"/>
        <v>-0.31428938429480774</v>
      </c>
      <c r="H94" s="19">
        <v>193.36699999999999</v>
      </c>
      <c r="I94" s="140">
        <v>141.86799999999999</v>
      </c>
      <c r="J94" s="214">
        <f t="shared" si="35"/>
        <v>3.5797505050873604E-3</v>
      </c>
      <c r="K94" s="215">
        <f t="shared" si="36"/>
        <v>2.5429175137053669E-3</v>
      </c>
      <c r="L94" s="52">
        <f t="shared" si="48"/>
        <v>-0.26632776016590215</v>
      </c>
      <c r="N94" s="40">
        <f t="shared" ref="N94" si="50">(H94/B94)*10</f>
        <v>2.7597836325750009</v>
      </c>
      <c r="O94" s="143">
        <f t="shared" ref="O94" si="51">(I94/C94)*10</f>
        <v>2.9528150692059532</v>
      </c>
      <c r="P94" s="52">
        <f t="shared" ref="P94" si="52">(O94-N94)/N94</f>
        <v>6.9944409537223515E-2</v>
      </c>
    </row>
    <row r="95" spans="1:16" ht="20.100000000000001" customHeight="1" thickBot="1" x14ac:dyDescent="0.3">
      <c r="A95" s="8" t="s">
        <v>17</v>
      </c>
      <c r="B95" s="19">
        <f>B96-SUM(B68:B94)</f>
        <v>7926.3299999999872</v>
      </c>
      <c r="C95" s="140">
        <f>C96-SUM(C68:C94)</f>
        <v>7342.8399999999383</v>
      </c>
      <c r="D95" s="247">
        <f t="shared" si="33"/>
        <v>3.2855482682739467E-2</v>
      </c>
      <c r="E95" s="215">
        <f t="shared" si="34"/>
        <v>3.0438200670583296E-2</v>
      </c>
      <c r="F95" s="52">
        <f>(C95-B95)/B95</f>
        <v>-7.3614144250876493E-2</v>
      </c>
      <c r="H95" s="19">
        <f>H96-SUM(H68:H94)</f>
        <v>2010.6640000000116</v>
      </c>
      <c r="I95" s="140">
        <f>I96-SUM(I68:I94)</f>
        <v>1772.3679999999877</v>
      </c>
      <c r="J95" s="214">
        <f t="shared" si="35"/>
        <v>3.7222873962780692E-2</v>
      </c>
      <c r="K95" s="215">
        <f t="shared" si="36"/>
        <v>3.1768867030837977E-2</v>
      </c>
      <c r="L95" s="52">
        <f>(I95-H95)/H95</f>
        <v>-0.11851607230249438</v>
      </c>
      <c r="N95" s="40">
        <f t="shared" si="31"/>
        <v>2.5366897416585168</v>
      </c>
      <c r="O95" s="143">
        <f t="shared" si="32"/>
        <v>2.4137363744818114</v>
      </c>
      <c r="P95" s="52">
        <f>(O95-N95)/N95</f>
        <v>-4.8470006070319434E-2</v>
      </c>
    </row>
    <row r="96" spans="1:16" ht="26.25" customHeight="1" thickBot="1" x14ac:dyDescent="0.3">
      <c r="A96" s="12" t="s">
        <v>18</v>
      </c>
      <c r="B96" s="17">
        <v>241248.31999999992</v>
      </c>
      <c r="C96" s="145">
        <v>241237.65</v>
      </c>
      <c r="D96" s="243">
        <f>SUM(D68:D95)</f>
        <v>1.0000000000000002</v>
      </c>
      <c r="E96" s="244">
        <f>SUM(E68:E95)</f>
        <v>0.99999999999999956</v>
      </c>
      <c r="F96" s="57">
        <f>(C96-B96)/B96</f>
        <v>-4.4228287268178684E-5</v>
      </c>
      <c r="G96" s="1"/>
      <c r="H96" s="17">
        <v>54016.893000000025</v>
      </c>
      <c r="I96" s="145">
        <v>55789.461999999985</v>
      </c>
      <c r="J96" s="255">
        <f t="shared" si="35"/>
        <v>1</v>
      </c>
      <c r="K96" s="244">
        <f t="shared" si="36"/>
        <v>1</v>
      </c>
      <c r="L96" s="57">
        <f>(I96-H96)/H96</f>
        <v>3.2815086199051817E-2</v>
      </c>
      <c r="M96" s="1"/>
      <c r="N96" s="37">
        <f t="shared" si="31"/>
        <v>2.2390577890863672</v>
      </c>
      <c r="O96" s="150">
        <f t="shared" si="32"/>
        <v>2.3126349473226915</v>
      </c>
      <c r="P96" s="57">
        <f>(O96-N96)/N96</f>
        <v>3.2860767861800901E-2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134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104</v>
      </c>
      <c r="H4" s="340"/>
      <c r="I4" s="130" t="s">
        <v>0</v>
      </c>
      <c r="K4" s="344" t="s">
        <v>19</v>
      </c>
      <c r="L4" s="343"/>
      <c r="M4" s="340" t="s">
        <v>104</v>
      </c>
      <c r="N4" s="340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158</v>
      </c>
      <c r="F5" s="346"/>
      <c r="G5" s="347" t="str">
        <f>E5</f>
        <v>jan-fev</v>
      </c>
      <c r="H5" s="347"/>
      <c r="I5" s="131" t="s">
        <v>153</v>
      </c>
      <c r="K5" s="348" t="str">
        <f>E5</f>
        <v>jan-fev</v>
      </c>
      <c r="L5" s="346"/>
      <c r="M5" s="336" t="str">
        <f>E5</f>
        <v>jan-fev</v>
      </c>
      <c r="N5" s="337"/>
      <c r="O5" s="131" t="str">
        <f>I5</f>
        <v>2023/2022</v>
      </c>
      <c r="Q5" s="348" t="str">
        <f>E5</f>
        <v>jan-fev</v>
      </c>
      <c r="R5" s="346"/>
      <c r="S5" s="131" t="str">
        <f>O5</f>
        <v>2023/2022</v>
      </c>
    </row>
    <row r="6" spans="1:19" ht="15.75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86608.99000000002</v>
      </c>
      <c r="F7" s="145">
        <v>84809.71</v>
      </c>
      <c r="G7" s="243">
        <f>E7/E15</f>
        <v>0.40758805953066957</v>
      </c>
      <c r="H7" s="244">
        <f>F7/F15</f>
        <v>0.40933008397207837</v>
      </c>
      <c r="I7" s="164">
        <f t="shared" ref="I7:I18" si="0">(F7-E7)/E7</f>
        <v>-2.0774748672164552E-2</v>
      </c>
      <c r="J7" s="1"/>
      <c r="K7" s="17">
        <v>22082.543999999991</v>
      </c>
      <c r="L7" s="145">
        <v>22413.217999999993</v>
      </c>
      <c r="M7" s="243">
        <f>K7/K15</f>
        <v>0.35891917700732134</v>
      </c>
      <c r="N7" s="244">
        <f>L7/L15</f>
        <v>0.35710097373556082</v>
      </c>
      <c r="O7" s="164">
        <f t="shared" ref="O7:O18" si="1">(L7-K7)/K7</f>
        <v>1.4974452218911138E-2</v>
      </c>
      <c r="P7" s="1"/>
      <c r="Q7" s="187">
        <f t="shared" ref="Q7:R18" si="2">(K7/E7)*10</f>
        <v>2.5496826599640503</v>
      </c>
      <c r="R7" s="188">
        <f t="shared" si="2"/>
        <v>2.6427655512558634</v>
      </c>
      <c r="S7" s="55">
        <f>(R7-Q7)/Q7</f>
        <v>3.6507637892915494E-2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70085.090000000011</v>
      </c>
      <c r="F8" s="181">
        <v>70505.720000000016</v>
      </c>
      <c r="G8" s="245">
        <f>E8/E7</f>
        <v>0.80921264640079504</v>
      </c>
      <c r="H8" s="246">
        <f>F8/F7</f>
        <v>0.83134018498589379</v>
      </c>
      <c r="I8" s="206">
        <f t="shared" si="0"/>
        <v>6.0017044994877594E-3</v>
      </c>
      <c r="K8" s="180">
        <v>19049.309999999994</v>
      </c>
      <c r="L8" s="181">
        <v>19783.389999999992</v>
      </c>
      <c r="M8" s="250">
        <f>K8/K7</f>
        <v>0.86264109787350596</v>
      </c>
      <c r="N8" s="246">
        <f>L8/L7</f>
        <v>0.88266620170294141</v>
      </c>
      <c r="O8" s="207">
        <f t="shared" si="1"/>
        <v>3.8535778986220411E-2</v>
      </c>
      <c r="Q8" s="189">
        <f t="shared" si="2"/>
        <v>2.7180260451973437</v>
      </c>
      <c r="R8" s="190">
        <f t="shared" si="2"/>
        <v>2.8059269517423537</v>
      </c>
      <c r="S8" s="182">
        <f t="shared" ref="S8:S18" si="3">(R8-Q8)/Q8</f>
        <v>3.2339979486336358E-2</v>
      </c>
    </row>
    <row r="9" spans="1:19" ht="24" customHeight="1" x14ac:dyDescent="0.25">
      <c r="A9" s="8"/>
      <c r="B9" t="s">
        <v>37</v>
      </c>
      <c r="E9" s="19">
        <v>15419.050000000001</v>
      </c>
      <c r="F9" s="140">
        <v>12534.26</v>
      </c>
      <c r="G9" s="247">
        <f>E9/E7</f>
        <v>0.17803059474541844</v>
      </c>
      <c r="H9" s="215">
        <f>F9/F7</f>
        <v>0.14779274684467145</v>
      </c>
      <c r="I9" s="182">
        <f t="shared" si="0"/>
        <v>-0.18709259001040923</v>
      </c>
      <c r="K9" s="19">
        <v>2795.081999999999</v>
      </c>
      <c r="L9" s="140">
        <v>2215.2190000000005</v>
      </c>
      <c r="M9" s="247">
        <f>K9/K7</f>
        <v>0.12657427513786457</v>
      </c>
      <c r="N9" s="215">
        <f>L9/L7</f>
        <v>9.8835383656197928E-2</v>
      </c>
      <c r="O9" s="182">
        <f t="shared" si="1"/>
        <v>-0.20745831428201345</v>
      </c>
      <c r="Q9" s="189">
        <f t="shared" si="2"/>
        <v>1.8127459214413331</v>
      </c>
      <c r="R9" s="190">
        <f t="shared" si="2"/>
        <v>1.7673312983774077</v>
      </c>
      <c r="S9" s="182">
        <f t="shared" si="3"/>
        <v>-2.505294455596721E-2</v>
      </c>
    </row>
    <row r="10" spans="1:19" ht="24" customHeight="1" thickBot="1" x14ac:dyDescent="0.3">
      <c r="A10" s="8"/>
      <c r="B10" t="s">
        <v>36</v>
      </c>
      <c r="E10" s="19">
        <v>1104.8500000000001</v>
      </c>
      <c r="F10" s="140">
        <v>1769.7299999999998</v>
      </c>
      <c r="G10" s="247">
        <f>E10/E7</f>
        <v>1.2756758853786423E-2</v>
      </c>
      <c r="H10" s="215">
        <f>F10/F7</f>
        <v>2.086706816943484E-2</v>
      </c>
      <c r="I10" s="186">
        <f t="shared" si="0"/>
        <v>0.60178304747250722</v>
      </c>
      <c r="K10" s="19">
        <v>238.15200000000002</v>
      </c>
      <c r="L10" s="140">
        <v>414.60899999999998</v>
      </c>
      <c r="M10" s="247">
        <f>K10/K7</f>
        <v>1.0784626988629576E-2</v>
      </c>
      <c r="N10" s="215">
        <f>L10/L7</f>
        <v>1.8498414640860588E-2</v>
      </c>
      <c r="O10" s="209">
        <f t="shared" si="1"/>
        <v>0.74094275924619546</v>
      </c>
      <c r="Q10" s="189">
        <f t="shared" si="2"/>
        <v>2.1555143232112957</v>
      </c>
      <c r="R10" s="190">
        <f t="shared" si="2"/>
        <v>2.3427811022020308</v>
      </c>
      <c r="S10" s="182">
        <f t="shared" si="3"/>
        <v>8.6878002606702351E-2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125882.48999999985</v>
      </c>
      <c r="F11" s="145">
        <v>122381.77999999993</v>
      </c>
      <c r="G11" s="243">
        <f>E11/E15</f>
        <v>0.59241194046933054</v>
      </c>
      <c r="H11" s="244">
        <f>F11/F15</f>
        <v>0.59066991602792163</v>
      </c>
      <c r="I11" s="164">
        <f t="shared" si="0"/>
        <v>-2.7809348226269782E-2</v>
      </c>
      <c r="J11" s="1"/>
      <c r="K11" s="17">
        <v>39442.572000000044</v>
      </c>
      <c r="L11" s="145">
        <v>40351.152999999998</v>
      </c>
      <c r="M11" s="243">
        <f>K11/K15</f>
        <v>0.64108082299267866</v>
      </c>
      <c r="N11" s="244">
        <f>L11/L15</f>
        <v>0.64289902626443918</v>
      </c>
      <c r="O11" s="164">
        <f t="shared" si="1"/>
        <v>2.3035541394206077E-2</v>
      </c>
      <c r="Q11" s="191">
        <f t="shared" si="2"/>
        <v>3.1332850184326744</v>
      </c>
      <c r="R11" s="192">
        <f t="shared" si="2"/>
        <v>3.2971536285875254</v>
      </c>
      <c r="S11" s="57">
        <f t="shared" si="3"/>
        <v>5.2299299039453816E-2</v>
      </c>
    </row>
    <row r="12" spans="1:19" s="3" customFormat="1" ht="24" customHeight="1" x14ac:dyDescent="0.25">
      <c r="A12" s="46"/>
      <c r="B12" s="3" t="s">
        <v>33</v>
      </c>
      <c r="E12" s="31">
        <v>116754.97999999985</v>
      </c>
      <c r="F12" s="141">
        <v>114262.87999999993</v>
      </c>
      <c r="G12" s="247">
        <f>E12/E11</f>
        <v>0.92749182193647417</v>
      </c>
      <c r="H12" s="215">
        <f>F12/F11</f>
        <v>0.93365924241337228</v>
      </c>
      <c r="I12" s="206">
        <f t="shared" si="0"/>
        <v>-2.1344699814945124E-2</v>
      </c>
      <c r="K12" s="31">
        <v>38004.547000000042</v>
      </c>
      <c r="L12" s="141">
        <v>38944.347999999998</v>
      </c>
      <c r="M12" s="247">
        <f>K12/K11</f>
        <v>0.96354129745899941</v>
      </c>
      <c r="N12" s="215">
        <f>L12/L11</f>
        <v>0.96513594047733897</v>
      </c>
      <c r="O12" s="206">
        <f t="shared" si="1"/>
        <v>2.47286462854025E-2</v>
      </c>
      <c r="Q12" s="189">
        <f t="shared" si="2"/>
        <v>3.2550686060671752</v>
      </c>
      <c r="R12" s="190">
        <f t="shared" si="2"/>
        <v>3.4083114306238405</v>
      </c>
      <c r="S12" s="182">
        <f t="shared" si="3"/>
        <v>4.7078216499349193E-2</v>
      </c>
    </row>
    <row r="13" spans="1:19" ht="24" customHeight="1" x14ac:dyDescent="0.25">
      <c r="A13" s="8"/>
      <c r="B13" s="3" t="s">
        <v>37</v>
      </c>
      <c r="D13" s="3"/>
      <c r="E13" s="19">
        <v>8584.61</v>
      </c>
      <c r="F13" s="140">
        <v>7511.4699999999993</v>
      </c>
      <c r="G13" s="247">
        <f>E13/E11</f>
        <v>6.8195425749840277E-2</v>
      </c>
      <c r="H13" s="215">
        <f>F13/F11</f>
        <v>6.1377355354694171E-2</v>
      </c>
      <c r="I13" s="182">
        <f t="shared" si="0"/>
        <v>-0.12500742607992688</v>
      </c>
      <c r="K13" s="19">
        <v>1386.6880000000003</v>
      </c>
      <c r="L13" s="140">
        <v>1339.2809999999999</v>
      </c>
      <c r="M13" s="247">
        <f>K13/K11</f>
        <v>3.5157139346795103E-2</v>
      </c>
      <c r="N13" s="215">
        <f>L13/L11</f>
        <v>3.3190650091213005E-2</v>
      </c>
      <c r="O13" s="182">
        <f t="shared" si="1"/>
        <v>-3.4187214427470615E-2</v>
      </c>
      <c r="Q13" s="189">
        <f t="shared" si="2"/>
        <v>1.6153185759166697</v>
      </c>
      <c r="R13" s="190">
        <f t="shared" si="2"/>
        <v>1.782981227376266</v>
      </c>
      <c r="S13" s="182">
        <f t="shared" si="3"/>
        <v>0.10379540850909248</v>
      </c>
    </row>
    <row r="14" spans="1:19" ht="24" customHeight="1" thickBot="1" x14ac:dyDescent="0.3">
      <c r="A14" s="8"/>
      <c r="B14" t="s">
        <v>36</v>
      </c>
      <c r="E14" s="19">
        <v>542.9</v>
      </c>
      <c r="F14" s="140">
        <v>607.42999999999995</v>
      </c>
      <c r="G14" s="247">
        <f>E14/E11</f>
        <v>4.3127523136855701E-3</v>
      </c>
      <c r="H14" s="215">
        <f>F14/F11</f>
        <v>4.9634022319335466E-3</v>
      </c>
      <c r="I14" s="186">
        <f t="shared" si="0"/>
        <v>0.11886166881561977</v>
      </c>
      <c r="K14" s="19">
        <v>51.337000000000003</v>
      </c>
      <c r="L14" s="140">
        <v>67.524000000000001</v>
      </c>
      <c r="M14" s="247">
        <f>K14/K11</f>
        <v>1.301563194205488E-3</v>
      </c>
      <c r="N14" s="215">
        <f>L14/L11</f>
        <v>1.6734094314479688E-3</v>
      </c>
      <c r="O14" s="209">
        <f t="shared" si="1"/>
        <v>0.31530864678496984</v>
      </c>
      <c r="Q14" s="189">
        <f t="shared" si="2"/>
        <v>0.94560692576901828</v>
      </c>
      <c r="R14" s="190">
        <f t="shared" si="2"/>
        <v>1.1116342623841431</v>
      </c>
      <c r="S14" s="182">
        <f t="shared" si="3"/>
        <v>0.17557753871155551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212491.47999999984</v>
      </c>
      <c r="F15" s="145">
        <v>207191.48999999993</v>
      </c>
      <c r="G15" s="243">
        <f>G7+G11</f>
        <v>1</v>
      </c>
      <c r="H15" s="244">
        <f>H7+H11</f>
        <v>1</v>
      </c>
      <c r="I15" s="164">
        <f t="shared" si="0"/>
        <v>-2.4942129444436585E-2</v>
      </c>
      <c r="J15" s="1"/>
      <c r="K15" s="17">
        <v>61525.116000000031</v>
      </c>
      <c r="L15" s="145">
        <v>62764.370999999992</v>
      </c>
      <c r="M15" s="243">
        <f>M7+M11</f>
        <v>1</v>
      </c>
      <c r="N15" s="244">
        <f>N7+N11</f>
        <v>1</v>
      </c>
      <c r="O15" s="164">
        <f t="shared" si="1"/>
        <v>2.0142261901626653E-2</v>
      </c>
      <c r="Q15" s="191">
        <f t="shared" si="2"/>
        <v>2.8954156656069259</v>
      </c>
      <c r="R15" s="192">
        <f t="shared" si="2"/>
        <v>3.0292929019430295</v>
      </c>
      <c r="S15" s="57">
        <f t="shared" si="3"/>
        <v>4.6237656971452754E-2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186840.06999999986</v>
      </c>
      <c r="F16" s="181">
        <f t="shared" ref="F16:F17" si="4">F8+F12</f>
        <v>184768.59999999995</v>
      </c>
      <c r="G16" s="245">
        <f>E16/E15</f>
        <v>0.87928264229699937</v>
      </c>
      <c r="H16" s="246">
        <f>F16/F15</f>
        <v>0.89177697404463863</v>
      </c>
      <c r="I16" s="207">
        <f t="shared" si="0"/>
        <v>-1.108686161378507E-2</v>
      </c>
      <c r="J16" s="3"/>
      <c r="K16" s="180">
        <f t="shared" ref="K16:L18" si="5">K8+K12</f>
        <v>57053.857000000033</v>
      </c>
      <c r="L16" s="181">
        <f t="shared" si="5"/>
        <v>58727.73799999999</v>
      </c>
      <c r="M16" s="250">
        <f>K16/K15</f>
        <v>0.92732628086389957</v>
      </c>
      <c r="N16" s="246">
        <f>L16/L15</f>
        <v>0.93568591645728427</v>
      </c>
      <c r="O16" s="207">
        <f t="shared" si="1"/>
        <v>2.9338612462255734E-2</v>
      </c>
      <c r="P16" s="3"/>
      <c r="Q16" s="189">
        <f t="shared" si="2"/>
        <v>3.0536199756294287</v>
      </c>
      <c r="R16" s="190">
        <f t="shared" si="2"/>
        <v>3.1784479613960386</v>
      </c>
      <c r="S16" s="182">
        <f t="shared" si="3"/>
        <v>4.0878690460125017E-2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24003.660000000003</v>
      </c>
      <c r="F17" s="140">
        <f t="shared" si="4"/>
        <v>20045.73</v>
      </c>
      <c r="G17" s="248">
        <f>E17/E15</f>
        <v>0.11296292914897116</v>
      </c>
      <c r="H17" s="215">
        <f>F17/F15</f>
        <v>9.6749774809766584E-2</v>
      </c>
      <c r="I17" s="182">
        <f t="shared" si="0"/>
        <v>-0.16488860448781575</v>
      </c>
      <c r="K17" s="19">
        <f t="shared" si="5"/>
        <v>4181.7699999999995</v>
      </c>
      <c r="L17" s="140">
        <f t="shared" si="5"/>
        <v>3554.5000000000005</v>
      </c>
      <c r="M17" s="247">
        <f>K17/K15</f>
        <v>6.7968502489292301E-2</v>
      </c>
      <c r="N17" s="215">
        <f>L17/L15</f>
        <v>5.6632448367880575E-2</v>
      </c>
      <c r="O17" s="182">
        <f t="shared" si="1"/>
        <v>-0.15000107609935484</v>
      </c>
      <c r="Q17" s="189">
        <f t="shared" si="2"/>
        <v>1.742138490546858</v>
      </c>
      <c r="R17" s="190">
        <f t="shared" si="2"/>
        <v>1.7731955882873813</v>
      </c>
      <c r="S17" s="182">
        <f t="shared" si="3"/>
        <v>1.7826997055081714E-2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1647.75</v>
      </c>
      <c r="F18" s="142">
        <f>F10+F14</f>
        <v>2377.16</v>
      </c>
      <c r="G18" s="249">
        <f>E18/E15</f>
        <v>7.7544285540295608E-3</v>
      </c>
      <c r="H18" s="221">
        <f>F18/F15</f>
        <v>1.1473251145594833E-2</v>
      </c>
      <c r="I18" s="208">
        <f t="shared" si="0"/>
        <v>0.44267030799575169</v>
      </c>
      <c r="K18" s="21">
        <f t="shared" si="5"/>
        <v>289.48900000000003</v>
      </c>
      <c r="L18" s="142">
        <f t="shared" si="5"/>
        <v>482.13299999999998</v>
      </c>
      <c r="M18" s="249">
        <f>K18/K15</f>
        <v>4.7052166468081079E-3</v>
      </c>
      <c r="N18" s="221">
        <f>L18/L15</f>
        <v>7.6816351748350995E-3</v>
      </c>
      <c r="O18" s="208">
        <f t="shared" si="1"/>
        <v>0.66546224554300826</v>
      </c>
      <c r="Q18" s="193">
        <f t="shared" si="2"/>
        <v>1.7568745258686089</v>
      </c>
      <c r="R18" s="194">
        <f t="shared" si="2"/>
        <v>2.0281890995978396</v>
      </c>
      <c r="S18" s="186">
        <f t="shared" si="3"/>
        <v>0.15443025084280912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135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jan-fev</v>
      </c>
      <c r="E5" s="347"/>
      <c r="F5" s="131" t="s">
        <v>153</v>
      </c>
      <c r="H5" s="348" t="str">
        <f>B5</f>
        <v>jan-fev</v>
      </c>
      <c r="I5" s="347"/>
      <c r="J5" s="345" t="str">
        <f>B5</f>
        <v>jan-fev</v>
      </c>
      <c r="K5" s="346"/>
      <c r="L5" s="131" t="str">
        <f>F5</f>
        <v>2023/2022</v>
      </c>
      <c r="N5" s="348" t="str">
        <f>B5</f>
        <v>jan-fev</v>
      </c>
      <c r="O5" s="346"/>
      <c r="P5" s="131" t="str">
        <f>F5</f>
        <v>2023/2022</v>
      </c>
    </row>
    <row r="6" spans="1:16" ht="19.5" customHeight="1" thickBot="1" x14ac:dyDescent="0.3">
      <c r="A6" s="35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164</v>
      </c>
      <c r="B7" s="39">
        <v>23046.04</v>
      </c>
      <c r="C7" s="147">
        <v>21902.440000000002</v>
      </c>
      <c r="D7" s="247">
        <f>B7/$B$33</f>
        <v>0.10845630140088444</v>
      </c>
      <c r="E7" s="246">
        <f>C7/$C$33</f>
        <v>0.1057110984625865</v>
      </c>
      <c r="F7" s="52">
        <f>(C7-B7)/B7</f>
        <v>-4.9622408014565564E-2</v>
      </c>
      <c r="H7" s="39">
        <v>6944.0339999999997</v>
      </c>
      <c r="I7" s="147">
        <v>7579.0659999999998</v>
      </c>
      <c r="J7" s="247">
        <f>H7/$H$33</f>
        <v>0.11286502897450852</v>
      </c>
      <c r="K7" s="246">
        <f>I7/$I$33</f>
        <v>0.12075427315283697</v>
      </c>
      <c r="L7" s="52">
        <f>(I7-H7)/H7</f>
        <v>9.1450013061572022E-2</v>
      </c>
      <c r="N7" s="27">
        <f t="shared" ref="N7:O33" si="0">(H7/B7)*10</f>
        <v>3.0131137496940901</v>
      </c>
      <c r="O7" s="151">
        <f t="shared" si="0"/>
        <v>3.460375191074601</v>
      </c>
      <c r="P7" s="61">
        <f>(O7-N7)/N7</f>
        <v>0.14843828628305841</v>
      </c>
    </row>
    <row r="8" spans="1:16" ht="20.100000000000001" customHeight="1" x14ac:dyDescent="0.25">
      <c r="A8" s="8" t="s">
        <v>162</v>
      </c>
      <c r="B8" s="19">
        <v>23350.999999999996</v>
      </c>
      <c r="C8" s="140">
        <v>22352.68</v>
      </c>
      <c r="D8" s="247">
        <f t="shared" ref="D8:D32" si="1">B8/$B$33</f>
        <v>0.10989146482484853</v>
      </c>
      <c r="E8" s="215">
        <f t="shared" ref="E8:E32" si="2">C8/$C$33</f>
        <v>0.10788416068632938</v>
      </c>
      <c r="F8" s="52">
        <f t="shared" ref="F8:F33" si="3">(C8-B8)/B8</f>
        <v>-4.2752772900518016E-2</v>
      </c>
      <c r="H8" s="19">
        <v>7020.8879999999999</v>
      </c>
      <c r="I8" s="140">
        <v>7256.552999999999</v>
      </c>
      <c r="J8" s="247">
        <f t="shared" ref="J8:J32" si="4">H8/$H$33</f>
        <v>0.11411417737107554</v>
      </c>
      <c r="K8" s="215">
        <f t="shared" ref="K8:K32" si="5">I8/$I$33</f>
        <v>0.1156158005630296</v>
      </c>
      <c r="L8" s="52">
        <f t="shared" ref="L8:L33" si="6">(I8-H8)/H8</f>
        <v>3.3566266831204124E-2</v>
      </c>
      <c r="N8" s="27">
        <f t="shared" si="0"/>
        <v>3.0066755171084751</v>
      </c>
      <c r="O8" s="152">
        <f t="shared" si="0"/>
        <v>3.2463905894058338</v>
      </c>
      <c r="P8" s="52">
        <f t="shared" ref="P8:P71" si="7">(O8-N8)/N8</f>
        <v>7.9727616409998592E-2</v>
      </c>
    </row>
    <row r="9" spans="1:16" ht="20.100000000000001" customHeight="1" x14ac:dyDescent="0.25">
      <c r="A9" s="8" t="s">
        <v>168</v>
      </c>
      <c r="B9" s="19">
        <v>20260.169999999998</v>
      </c>
      <c r="C9" s="140">
        <v>14829.97</v>
      </c>
      <c r="D9" s="247">
        <f t="shared" si="1"/>
        <v>9.5345799276281604E-2</v>
      </c>
      <c r="E9" s="215">
        <f t="shared" si="2"/>
        <v>7.1576154020611571E-2</v>
      </c>
      <c r="F9" s="52">
        <f t="shared" si="3"/>
        <v>-0.26802341737507629</v>
      </c>
      <c r="H9" s="19">
        <v>7276.1149999999998</v>
      </c>
      <c r="I9" s="140">
        <v>5401.95</v>
      </c>
      <c r="J9" s="247">
        <f t="shared" si="4"/>
        <v>0.11826251575047819</v>
      </c>
      <c r="K9" s="215">
        <f t="shared" si="5"/>
        <v>8.60671414997531E-2</v>
      </c>
      <c r="L9" s="52">
        <f t="shared" si="6"/>
        <v>-0.25757770458548279</v>
      </c>
      <c r="N9" s="27">
        <f t="shared" si="0"/>
        <v>3.5913395593422957</v>
      </c>
      <c r="O9" s="152">
        <f t="shared" si="0"/>
        <v>3.6425899715238801</v>
      </c>
      <c r="P9" s="52">
        <f t="shared" si="7"/>
        <v>1.4270555967971528E-2</v>
      </c>
    </row>
    <row r="10" spans="1:16" ht="20.100000000000001" customHeight="1" x14ac:dyDescent="0.25">
      <c r="A10" s="8" t="s">
        <v>166</v>
      </c>
      <c r="B10" s="19">
        <v>17311.010000000002</v>
      </c>
      <c r="C10" s="140">
        <v>18468.740000000002</v>
      </c>
      <c r="D10" s="247">
        <f t="shared" si="1"/>
        <v>8.1466842811768303E-2</v>
      </c>
      <c r="E10" s="215">
        <f t="shared" si="2"/>
        <v>8.9138506605652604E-2</v>
      </c>
      <c r="F10" s="52">
        <f t="shared" si="3"/>
        <v>6.6878246849837147E-2</v>
      </c>
      <c r="H10" s="19">
        <v>4824.2520000000004</v>
      </c>
      <c r="I10" s="140">
        <v>5171.8270000000011</v>
      </c>
      <c r="J10" s="247">
        <f t="shared" si="4"/>
        <v>7.8411099623119748E-2</v>
      </c>
      <c r="K10" s="215">
        <f t="shared" si="5"/>
        <v>8.2400682387146068E-2</v>
      </c>
      <c r="L10" s="52">
        <f t="shared" si="6"/>
        <v>7.2047438649556594E-2</v>
      </c>
      <c r="N10" s="27">
        <f t="shared" si="0"/>
        <v>2.7868113992193404</v>
      </c>
      <c r="O10" s="152">
        <f t="shared" si="0"/>
        <v>2.8003139358721825</v>
      </c>
      <c r="P10" s="52">
        <f t="shared" si="7"/>
        <v>4.8451562443818357E-3</v>
      </c>
    </row>
    <row r="11" spans="1:16" ht="20.100000000000001" customHeight="1" x14ac:dyDescent="0.25">
      <c r="A11" s="8" t="s">
        <v>170</v>
      </c>
      <c r="B11" s="19">
        <v>10133.679999999998</v>
      </c>
      <c r="C11" s="140">
        <v>9708.1099999999988</v>
      </c>
      <c r="D11" s="247">
        <f t="shared" si="1"/>
        <v>4.768981796352495E-2</v>
      </c>
      <c r="E11" s="215">
        <f t="shared" si="2"/>
        <v>4.6855737173375225E-2</v>
      </c>
      <c r="F11" s="52">
        <f t="shared" si="3"/>
        <v>-4.1995602782010068E-2</v>
      </c>
      <c r="H11" s="19">
        <v>4017.2950000000001</v>
      </c>
      <c r="I11" s="140">
        <v>4283.8490000000002</v>
      </c>
      <c r="J11" s="247">
        <f t="shared" si="4"/>
        <v>6.5295203994414228E-2</v>
      </c>
      <c r="K11" s="215">
        <f t="shared" si="5"/>
        <v>6.8252878691319963E-2</v>
      </c>
      <c r="L11" s="52">
        <f t="shared" si="6"/>
        <v>6.6351612216678152E-2</v>
      </c>
      <c r="N11" s="27">
        <f t="shared" si="0"/>
        <v>3.9643002344656635</v>
      </c>
      <c r="O11" s="152">
        <f t="shared" si="0"/>
        <v>4.4126498360648991</v>
      </c>
      <c r="P11" s="52">
        <f t="shared" si="7"/>
        <v>0.11309678255478231</v>
      </c>
    </row>
    <row r="12" spans="1:16" ht="20.100000000000001" customHeight="1" x14ac:dyDescent="0.25">
      <c r="A12" s="8" t="s">
        <v>171</v>
      </c>
      <c r="B12" s="19">
        <v>15186.41</v>
      </c>
      <c r="C12" s="140">
        <v>16863.64</v>
      </c>
      <c r="D12" s="247">
        <f t="shared" si="1"/>
        <v>7.1468324282931275E-2</v>
      </c>
      <c r="E12" s="215">
        <f t="shared" si="2"/>
        <v>8.1391566806146343E-2</v>
      </c>
      <c r="F12" s="52">
        <f t="shared" si="3"/>
        <v>0.11044282355079309</v>
      </c>
      <c r="H12" s="19">
        <v>3748.846</v>
      </c>
      <c r="I12" s="140">
        <v>4156.3269999999993</v>
      </c>
      <c r="J12" s="247">
        <f t="shared" si="4"/>
        <v>6.0931961509832815E-2</v>
      </c>
      <c r="K12" s="215">
        <f t="shared" si="5"/>
        <v>6.622112089675844E-2</v>
      </c>
      <c r="L12" s="52">
        <f t="shared" si="6"/>
        <v>0.10869504908977304</v>
      </c>
      <c r="N12" s="27">
        <f t="shared" si="0"/>
        <v>2.4685531340191655</v>
      </c>
      <c r="O12" s="152">
        <f t="shared" si="0"/>
        <v>2.4646677704220439</v>
      </c>
      <c r="P12" s="52">
        <f t="shared" si="7"/>
        <v>-1.5739436771999801E-3</v>
      </c>
    </row>
    <row r="13" spans="1:16" ht="20.100000000000001" customHeight="1" x14ac:dyDescent="0.25">
      <c r="A13" s="8" t="s">
        <v>169</v>
      </c>
      <c r="B13" s="19">
        <v>12994.58</v>
      </c>
      <c r="C13" s="140">
        <v>10200.829999999998</v>
      </c>
      <c r="D13" s="247">
        <f t="shared" si="1"/>
        <v>6.115341659816198E-2</v>
      </c>
      <c r="E13" s="215">
        <f t="shared" si="2"/>
        <v>4.9233827122918995E-2</v>
      </c>
      <c r="F13" s="52">
        <f t="shared" si="3"/>
        <v>-0.21499348189783754</v>
      </c>
      <c r="H13" s="19">
        <v>3339.3099999999995</v>
      </c>
      <c r="I13" s="140">
        <v>2960.7079999999996</v>
      </c>
      <c r="J13" s="247">
        <f t="shared" si="4"/>
        <v>5.4275557968878896E-2</v>
      </c>
      <c r="K13" s="215">
        <f t="shared" si="5"/>
        <v>4.7171794328983233E-2</v>
      </c>
      <c r="L13" s="52">
        <f t="shared" si="6"/>
        <v>-0.11337731447514604</v>
      </c>
      <c r="N13" s="27">
        <f t="shared" si="0"/>
        <v>2.5697713969978246</v>
      </c>
      <c r="O13" s="152">
        <f t="shared" si="0"/>
        <v>2.9024187247508291</v>
      </c>
      <c r="P13" s="52">
        <f t="shared" si="7"/>
        <v>0.12944627220212071</v>
      </c>
    </row>
    <row r="14" spans="1:16" ht="20.100000000000001" customHeight="1" x14ac:dyDescent="0.25">
      <c r="A14" s="8" t="s">
        <v>173</v>
      </c>
      <c r="B14" s="19">
        <v>12238.330000000002</v>
      </c>
      <c r="C14" s="140">
        <v>12099.289999999999</v>
      </c>
      <c r="D14" s="247">
        <f t="shared" si="1"/>
        <v>5.7594450375139779E-2</v>
      </c>
      <c r="E14" s="215">
        <f t="shared" si="2"/>
        <v>5.8396655190809242E-2</v>
      </c>
      <c r="F14" s="52">
        <f t="shared" si="3"/>
        <v>-1.1361027198972628E-2</v>
      </c>
      <c r="H14" s="19">
        <v>2952.8389999999999</v>
      </c>
      <c r="I14" s="140">
        <v>2950.694</v>
      </c>
      <c r="J14" s="247">
        <f t="shared" si="4"/>
        <v>4.7994041977913529E-2</v>
      </c>
      <c r="K14" s="215">
        <f t="shared" si="5"/>
        <v>4.7012245211538885E-2</v>
      </c>
      <c r="L14" s="52">
        <f t="shared" si="6"/>
        <v>-7.2641955758508397E-4</v>
      </c>
      <c r="N14" s="27">
        <f t="shared" si="0"/>
        <v>2.4127793579679575</v>
      </c>
      <c r="O14" s="152">
        <f t="shared" si="0"/>
        <v>2.4387331818643907</v>
      </c>
      <c r="P14" s="52">
        <f t="shared" si="7"/>
        <v>1.0756816121923184E-2</v>
      </c>
    </row>
    <row r="15" spans="1:16" ht="20.100000000000001" customHeight="1" x14ac:dyDescent="0.25">
      <c r="A15" s="8" t="s">
        <v>163</v>
      </c>
      <c r="B15" s="19">
        <v>12813.660000000002</v>
      </c>
      <c r="C15" s="140">
        <v>11527.13</v>
      </c>
      <c r="D15" s="247">
        <f t="shared" si="1"/>
        <v>6.0301994225839109E-2</v>
      </c>
      <c r="E15" s="215">
        <f t="shared" si="2"/>
        <v>5.5635151810530449E-2</v>
      </c>
      <c r="F15" s="52">
        <f t="shared" si="3"/>
        <v>-0.10040300741552392</v>
      </c>
      <c r="H15" s="19">
        <v>2694.9970000000003</v>
      </c>
      <c r="I15" s="140">
        <v>2454.8789999999999</v>
      </c>
      <c r="J15" s="247">
        <f t="shared" si="4"/>
        <v>4.3803200631104856E-2</v>
      </c>
      <c r="K15" s="215">
        <f t="shared" si="5"/>
        <v>3.9112620120099667E-2</v>
      </c>
      <c r="L15" s="52">
        <f t="shared" si="6"/>
        <v>-8.9097687307258727E-2</v>
      </c>
      <c r="N15" s="27">
        <f t="shared" si="0"/>
        <v>2.1032218741561741</v>
      </c>
      <c r="O15" s="152">
        <f t="shared" si="0"/>
        <v>2.1296532614796568</v>
      </c>
      <c r="P15" s="52">
        <f t="shared" si="7"/>
        <v>1.2567094156001565E-2</v>
      </c>
    </row>
    <row r="16" spans="1:16" ht="20.100000000000001" customHeight="1" x14ac:dyDescent="0.25">
      <c r="A16" s="8" t="s">
        <v>167</v>
      </c>
      <c r="B16" s="19">
        <v>4784.7099999999991</v>
      </c>
      <c r="C16" s="140">
        <v>8327.76</v>
      </c>
      <c r="D16" s="247">
        <f t="shared" si="1"/>
        <v>2.2517185159612051E-2</v>
      </c>
      <c r="E16" s="215">
        <f t="shared" si="2"/>
        <v>4.019354269810986E-2</v>
      </c>
      <c r="F16" s="52">
        <f t="shared" si="3"/>
        <v>0.74049419923046578</v>
      </c>
      <c r="H16" s="19">
        <v>1290.729</v>
      </c>
      <c r="I16" s="140">
        <v>2342.6740000000004</v>
      </c>
      <c r="J16" s="247">
        <f t="shared" si="4"/>
        <v>2.0978895838245956E-2</v>
      </c>
      <c r="K16" s="215">
        <f t="shared" si="5"/>
        <v>3.7324902053109087E-2</v>
      </c>
      <c r="L16" s="52">
        <f t="shared" si="6"/>
        <v>0.81500067016391542</v>
      </c>
      <c r="N16" s="27">
        <f t="shared" si="0"/>
        <v>2.6976117674843412</v>
      </c>
      <c r="O16" s="152">
        <f t="shared" si="0"/>
        <v>2.8130901947222311</v>
      </c>
      <c r="P16" s="52">
        <f t="shared" si="7"/>
        <v>4.2807652542819152E-2</v>
      </c>
    </row>
    <row r="17" spans="1:16" ht="20.100000000000001" customHeight="1" x14ac:dyDescent="0.25">
      <c r="A17" s="8" t="s">
        <v>165</v>
      </c>
      <c r="B17" s="19">
        <v>4618.97</v>
      </c>
      <c r="C17" s="140">
        <v>6838.56</v>
      </c>
      <c r="D17" s="247">
        <f t="shared" si="1"/>
        <v>2.1737200945656749E-2</v>
      </c>
      <c r="E17" s="215">
        <f t="shared" si="2"/>
        <v>3.3005988807744961E-2</v>
      </c>
      <c r="F17" s="52">
        <f t="shared" si="3"/>
        <v>0.48053786883222882</v>
      </c>
      <c r="H17" s="19">
        <v>1704.164</v>
      </c>
      <c r="I17" s="140">
        <v>1997.152</v>
      </c>
      <c r="J17" s="247">
        <f t="shared" si="4"/>
        <v>2.7698671872475617E-2</v>
      </c>
      <c r="K17" s="215">
        <f t="shared" si="5"/>
        <v>3.1819836129641128E-2</v>
      </c>
      <c r="L17" s="52">
        <f t="shared" si="6"/>
        <v>0.17192476780403768</v>
      </c>
      <c r="N17" s="27">
        <f t="shared" si="0"/>
        <v>3.6894892151280478</v>
      </c>
      <c r="O17" s="152">
        <f t="shared" si="0"/>
        <v>2.9204276923796826</v>
      </c>
      <c r="P17" s="52">
        <f t="shared" si="7"/>
        <v>-0.20844661087366104</v>
      </c>
    </row>
    <row r="18" spans="1:16" ht="20.100000000000001" customHeight="1" x14ac:dyDescent="0.25">
      <c r="A18" s="8" t="s">
        <v>178</v>
      </c>
      <c r="B18" s="19">
        <v>7988.3399999999983</v>
      </c>
      <c r="C18" s="140">
        <v>6922.44</v>
      </c>
      <c r="D18" s="247">
        <f t="shared" si="1"/>
        <v>3.7593695521345144E-2</v>
      </c>
      <c r="E18" s="215">
        <f t="shared" si="2"/>
        <v>3.341083169004673E-2</v>
      </c>
      <c r="F18" s="52">
        <f t="shared" si="3"/>
        <v>-0.13343197710663279</v>
      </c>
      <c r="H18" s="19">
        <v>1759.3700000000003</v>
      </c>
      <c r="I18" s="140">
        <v>1677.0439999999999</v>
      </c>
      <c r="J18" s="247">
        <f t="shared" si="4"/>
        <v>2.8595963963724991E-2</v>
      </c>
      <c r="K18" s="215">
        <f t="shared" si="5"/>
        <v>2.6719681457494409E-2</v>
      </c>
      <c r="L18" s="52">
        <f t="shared" si="6"/>
        <v>-4.6792886089907441E-2</v>
      </c>
      <c r="N18" s="27">
        <f t="shared" si="0"/>
        <v>2.2024225308386982</v>
      </c>
      <c r="O18" s="152">
        <f t="shared" si="0"/>
        <v>2.4226197699077203</v>
      </c>
      <c r="P18" s="52">
        <f t="shared" si="7"/>
        <v>9.9979561589923174E-2</v>
      </c>
    </row>
    <row r="19" spans="1:16" ht="20.100000000000001" customHeight="1" x14ac:dyDescent="0.25">
      <c r="A19" s="8" t="s">
        <v>174</v>
      </c>
      <c r="B19" s="19">
        <v>4333.41</v>
      </c>
      <c r="C19" s="140">
        <v>4309.96</v>
      </c>
      <c r="D19" s="247">
        <f t="shared" si="1"/>
        <v>2.0393335299843558E-2</v>
      </c>
      <c r="E19" s="215">
        <f t="shared" si="2"/>
        <v>2.0801819611413582E-2</v>
      </c>
      <c r="F19" s="52">
        <f t="shared" si="3"/>
        <v>-5.4114427206287475E-3</v>
      </c>
      <c r="H19" s="19">
        <v>1286.2969999999998</v>
      </c>
      <c r="I19" s="140">
        <v>1371.47</v>
      </c>
      <c r="J19" s="247">
        <f t="shared" si="4"/>
        <v>2.0906860216240785E-2</v>
      </c>
      <c r="K19" s="215">
        <f t="shared" si="5"/>
        <v>2.1851091282345522E-2</v>
      </c>
      <c r="L19" s="52">
        <f t="shared" si="6"/>
        <v>6.6215656259790895E-2</v>
      </c>
      <c r="N19" s="27">
        <f t="shared" si="0"/>
        <v>2.9683251757853513</v>
      </c>
      <c r="O19" s="152">
        <f t="shared" si="0"/>
        <v>3.1820944973967276</v>
      </c>
      <c r="P19" s="52">
        <f t="shared" si="7"/>
        <v>7.201681384345561E-2</v>
      </c>
    </row>
    <row r="20" spans="1:16" ht="20.100000000000001" customHeight="1" x14ac:dyDescent="0.25">
      <c r="A20" s="8" t="s">
        <v>180</v>
      </c>
      <c r="B20" s="19">
        <v>2964.21</v>
      </c>
      <c r="C20" s="140">
        <v>5549.1100000000006</v>
      </c>
      <c r="D20" s="247">
        <f t="shared" si="1"/>
        <v>1.3949782833645853E-2</v>
      </c>
      <c r="E20" s="215">
        <f t="shared" si="2"/>
        <v>2.6782518915231517E-2</v>
      </c>
      <c r="F20" s="52">
        <f t="shared" si="3"/>
        <v>0.87203673154061301</v>
      </c>
      <c r="H20" s="19">
        <v>648.6</v>
      </c>
      <c r="I20" s="140">
        <v>1295.962</v>
      </c>
      <c r="J20" s="247">
        <f t="shared" si="4"/>
        <v>1.0542036198680224E-2</v>
      </c>
      <c r="K20" s="215">
        <f t="shared" si="5"/>
        <v>2.0648052061256219E-2</v>
      </c>
      <c r="L20" s="52">
        <f t="shared" si="6"/>
        <v>0.99809127351217997</v>
      </c>
      <c r="N20" s="27">
        <f t="shared" si="0"/>
        <v>2.1881040816946169</v>
      </c>
      <c r="O20" s="152">
        <f t="shared" si="0"/>
        <v>2.3354411788557079</v>
      </c>
      <c r="P20" s="52">
        <f t="shared" si="7"/>
        <v>6.7335506749287316E-2</v>
      </c>
    </row>
    <row r="21" spans="1:16" ht="20.100000000000001" customHeight="1" x14ac:dyDescent="0.25">
      <c r="A21" s="8" t="s">
        <v>179</v>
      </c>
      <c r="B21" s="19">
        <v>4246.62</v>
      </c>
      <c r="C21" s="140">
        <v>4928.45</v>
      </c>
      <c r="D21" s="247">
        <f t="shared" si="1"/>
        <v>1.9984895394394173E-2</v>
      </c>
      <c r="E21" s="215">
        <f t="shared" si="2"/>
        <v>2.3786932561757245E-2</v>
      </c>
      <c r="F21" s="52">
        <f t="shared" si="3"/>
        <v>0.16055827929035327</v>
      </c>
      <c r="H21" s="19">
        <v>1095.857</v>
      </c>
      <c r="I21" s="140">
        <v>1267.8530000000001</v>
      </c>
      <c r="J21" s="247">
        <f t="shared" si="4"/>
        <v>1.7811538949394256E-2</v>
      </c>
      <c r="K21" s="215">
        <f t="shared" si="5"/>
        <v>2.0200202436506536E-2</v>
      </c>
      <c r="L21" s="52">
        <f t="shared" si="6"/>
        <v>0.15695113504772987</v>
      </c>
      <c r="N21" s="27">
        <f t="shared" si="0"/>
        <v>2.5805393465862263</v>
      </c>
      <c r="O21" s="152">
        <f t="shared" si="0"/>
        <v>2.5725187432154129</v>
      </c>
      <c r="P21" s="52">
        <f t="shared" si="7"/>
        <v>-3.1081112486906425E-3</v>
      </c>
    </row>
    <row r="22" spans="1:16" ht="20.100000000000001" customHeight="1" x14ac:dyDescent="0.25">
      <c r="A22" s="8" t="s">
        <v>176</v>
      </c>
      <c r="B22" s="19">
        <v>3771.9799999999996</v>
      </c>
      <c r="C22" s="140">
        <v>3527.21</v>
      </c>
      <c r="D22" s="247">
        <f t="shared" si="1"/>
        <v>1.7751205836582254E-2</v>
      </c>
      <c r="E22" s="215">
        <f t="shared" si="2"/>
        <v>1.7023913482160879E-2</v>
      </c>
      <c r="F22" s="52">
        <f t="shared" si="3"/>
        <v>-6.4891648418072087E-2</v>
      </c>
      <c r="H22" s="19">
        <v>1408.8389999999999</v>
      </c>
      <c r="I22" s="140">
        <v>1213.501</v>
      </c>
      <c r="J22" s="247">
        <f t="shared" si="4"/>
        <v>2.2898599654814136E-2</v>
      </c>
      <c r="K22" s="215">
        <f t="shared" si="5"/>
        <v>1.9334233429982115E-2</v>
      </c>
      <c r="L22" s="52">
        <f t="shared" si="6"/>
        <v>-0.13865175509763711</v>
      </c>
      <c r="N22" s="27">
        <f t="shared" si="0"/>
        <v>3.7350118505400349</v>
      </c>
      <c r="O22" s="152">
        <f t="shared" si="0"/>
        <v>3.440399068952515</v>
      </c>
      <c r="P22" s="52">
        <f t="shared" si="7"/>
        <v>-7.8878673850773101E-2</v>
      </c>
    </row>
    <row r="23" spans="1:16" ht="20.100000000000001" customHeight="1" x14ac:dyDescent="0.25">
      <c r="A23" s="8" t="s">
        <v>172</v>
      </c>
      <c r="B23" s="19">
        <v>4463.5700000000006</v>
      </c>
      <c r="C23" s="140">
        <v>3113.77</v>
      </c>
      <c r="D23" s="247">
        <f t="shared" si="1"/>
        <v>2.1005877506241673E-2</v>
      </c>
      <c r="E23" s="215">
        <f t="shared" si="2"/>
        <v>1.5028464730863224E-2</v>
      </c>
      <c r="F23" s="52">
        <f t="shared" si="3"/>
        <v>-0.30240368135819545</v>
      </c>
      <c r="H23" s="19">
        <v>1426.9130000000002</v>
      </c>
      <c r="I23" s="140">
        <v>1066.329</v>
      </c>
      <c r="J23" s="247">
        <f t="shared" si="4"/>
        <v>2.3192365862422751E-2</v>
      </c>
      <c r="K23" s="215">
        <f t="shared" si="5"/>
        <v>1.6989399925636153E-2</v>
      </c>
      <c r="L23" s="52">
        <f t="shared" si="6"/>
        <v>-0.25270216193979606</v>
      </c>
      <c r="N23" s="27">
        <f t="shared" si="0"/>
        <v>3.1967976305961372</v>
      </c>
      <c r="O23" s="152">
        <f t="shared" si="0"/>
        <v>3.4245592962871374</v>
      </c>
      <c r="P23" s="52">
        <f t="shared" si="7"/>
        <v>7.1246820102443376E-2</v>
      </c>
    </row>
    <row r="24" spans="1:16" ht="20.100000000000001" customHeight="1" x14ac:dyDescent="0.25">
      <c r="A24" s="8" t="s">
        <v>183</v>
      </c>
      <c r="B24" s="19">
        <v>2118.9500000000003</v>
      </c>
      <c r="C24" s="140">
        <v>1568.8500000000001</v>
      </c>
      <c r="D24" s="247">
        <f t="shared" si="1"/>
        <v>9.9719292274683246E-3</v>
      </c>
      <c r="E24" s="215">
        <f t="shared" si="2"/>
        <v>7.5719808762415887E-3</v>
      </c>
      <c r="F24" s="52">
        <f t="shared" si="3"/>
        <v>-0.2596097123575356</v>
      </c>
      <c r="H24" s="19">
        <v>697.59900000000005</v>
      </c>
      <c r="I24" s="140">
        <v>684.87199999999996</v>
      </c>
      <c r="J24" s="247">
        <f t="shared" si="4"/>
        <v>1.1338442661367755E-2</v>
      </c>
      <c r="K24" s="215">
        <f t="shared" si="5"/>
        <v>1.0911795802111997E-2</v>
      </c>
      <c r="L24" s="52">
        <f t="shared" si="6"/>
        <v>-1.8244005510329127E-2</v>
      </c>
      <c r="N24" s="27">
        <f t="shared" si="0"/>
        <v>3.2921918874914455</v>
      </c>
      <c r="O24" s="152">
        <f t="shared" si="0"/>
        <v>4.3654396532491946</v>
      </c>
      <c r="P24" s="52">
        <f t="shared" si="7"/>
        <v>0.32599793767657104</v>
      </c>
    </row>
    <row r="25" spans="1:16" ht="20.100000000000001" customHeight="1" x14ac:dyDescent="0.25">
      <c r="A25" s="8" t="s">
        <v>181</v>
      </c>
      <c r="B25" s="19">
        <v>1840.8700000000001</v>
      </c>
      <c r="C25" s="140">
        <v>2168.2899999999995</v>
      </c>
      <c r="D25" s="247">
        <f t="shared" si="1"/>
        <v>8.6632649930246646E-3</v>
      </c>
      <c r="E25" s="215">
        <f t="shared" si="2"/>
        <v>1.0465149895876515E-2</v>
      </c>
      <c r="F25" s="52">
        <f t="shared" si="3"/>
        <v>0.17786155459103542</v>
      </c>
      <c r="H25" s="19">
        <v>556.04199999999992</v>
      </c>
      <c r="I25" s="140">
        <v>669.8649999999999</v>
      </c>
      <c r="J25" s="247">
        <f t="shared" si="4"/>
        <v>9.0376424483295525E-3</v>
      </c>
      <c r="K25" s="215">
        <f t="shared" si="5"/>
        <v>1.0672695182430808E-2</v>
      </c>
      <c r="L25" s="52">
        <f t="shared" si="6"/>
        <v>0.20470216278626435</v>
      </c>
      <c r="N25" s="27">
        <f t="shared" si="0"/>
        <v>3.0205392015731687</v>
      </c>
      <c r="O25" s="152">
        <f t="shared" si="0"/>
        <v>3.0893699643497872</v>
      </c>
      <c r="P25" s="52">
        <f t="shared" si="7"/>
        <v>2.278757472863447E-2</v>
      </c>
    </row>
    <row r="26" spans="1:16" ht="20.100000000000001" customHeight="1" x14ac:dyDescent="0.25">
      <c r="A26" s="8" t="s">
        <v>177</v>
      </c>
      <c r="B26" s="19">
        <v>206.53000000000003</v>
      </c>
      <c r="C26" s="140">
        <v>335.33</v>
      </c>
      <c r="D26" s="247">
        <f t="shared" si="1"/>
        <v>9.7194485162416916E-4</v>
      </c>
      <c r="E26" s="215">
        <f t="shared" si="2"/>
        <v>1.6184545031265524E-3</v>
      </c>
      <c r="F26" s="52">
        <f t="shared" si="3"/>
        <v>0.62363821236624184</v>
      </c>
      <c r="H26" s="19">
        <v>373.15700000000004</v>
      </c>
      <c r="I26" s="140">
        <v>658.48899999999992</v>
      </c>
      <c r="J26" s="247">
        <f t="shared" si="4"/>
        <v>6.0651165615031094E-3</v>
      </c>
      <c r="K26" s="215">
        <f t="shared" si="5"/>
        <v>1.0491445855483837E-2</v>
      </c>
      <c r="L26" s="52">
        <f t="shared" si="6"/>
        <v>0.76464330027307503</v>
      </c>
      <c r="N26" s="27">
        <f t="shared" si="0"/>
        <v>18.067932019561322</v>
      </c>
      <c r="O26" s="152">
        <f t="shared" si="0"/>
        <v>19.637044105806218</v>
      </c>
      <c r="P26" s="52">
        <f t="shared" si="7"/>
        <v>8.6845140027430393E-2</v>
      </c>
    </row>
    <row r="27" spans="1:16" ht="20.100000000000001" customHeight="1" x14ac:dyDescent="0.25">
      <c r="A27" s="8" t="s">
        <v>187</v>
      </c>
      <c r="B27" s="19">
        <v>1963.5299999999997</v>
      </c>
      <c r="C27" s="140">
        <v>2305.2699999999995</v>
      </c>
      <c r="D27" s="247">
        <f t="shared" si="1"/>
        <v>9.2405116666324713E-3</v>
      </c>
      <c r="E27" s="215">
        <f t="shared" si="2"/>
        <v>1.1126277435429419E-2</v>
      </c>
      <c r="F27" s="52">
        <f t="shared" si="3"/>
        <v>0.17404368662561806</v>
      </c>
      <c r="H27" s="19">
        <v>454.22299999999996</v>
      </c>
      <c r="I27" s="140">
        <v>542.98500000000001</v>
      </c>
      <c r="J27" s="247">
        <f t="shared" si="4"/>
        <v>7.3827248046147501E-3</v>
      </c>
      <c r="K27" s="215">
        <f t="shared" si="5"/>
        <v>8.6511661209828748E-3</v>
      </c>
      <c r="L27" s="52">
        <f t="shared" si="6"/>
        <v>0.19541502742045222</v>
      </c>
      <c r="N27" s="27">
        <f t="shared" si="0"/>
        <v>2.3132979888262466</v>
      </c>
      <c r="O27" s="152">
        <f t="shared" si="0"/>
        <v>2.3554073926264607</v>
      </c>
      <c r="P27" s="52">
        <f t="shared" si="7"/>
        <v>1.8203190424931015E-2</v>
      </c>
    </row>
    <row r="28" spans="1:16" ht="20.100000000000001" customHeight="1" x14ac:dyDescent="0.25">
      <c r="A28" s="8" t="s">
        <v>185</v>
      </c>
      <c r="B28" s="19">
        <v>1439.35</v>
      </c>
      <c r="C28" s="140">
        <v>1813.97</v>
      </c>
      <c r="D28" s="247">
        <f t="shared" si="1"/>
        <v>6.7736833495630061E-3</v>
      </c>
      <c r="E28" s="215">
        <f t="shared" si="2"/>
        <v>8.7550410492245618E-3</v>
      </c>
      <c r="F28" s="52">
        <f t="shared" si="3"/>
        <v>0.26027026088164806</v>
      </c>
      <c r="H28" s="19">
        <v>432.10499999999996</v>
      </c>
      <c r="I28" s="140">
        <v>540.85500000000002</v>
      </c>
      <c r="J28" s="247">
        <f t="shared" si="4"/>
        <v>7.0232293426313874E-3</v>
      </c>
      <c r="K28" s="215">
        <f t="shared" si="5"/>
        <v>8.6172296699986058E-3</v>
      </c>
      <c r="L28" s="52">
        <f t="shared" si="6"/>
        <v>0.25167494011872132</v>
      </c>
      <c r="N28" s="27">
        <f t="shared" si="0"/>
        <v>3.0020842741515268</v>
      </c>
      <c r="O28" s="152">
        <f t="shared" si="0"/>
        <v>2.9816093981708631</v>
      </c>
      <c r="P28" s="52">
        <f t="shared" si="7"/>
        <v>-6.8202202572912249E-3</v>
      </c>
    </row>
    <row r="29" spans="1:16" ht="20.100000000000001" customHeight="1" x14ac:dyDescent="0.25">
      <c r="A29" s="8" t="s">
        <v>175</v>
      </c>
      <c r="B29" s="19">
        <v>902.54000000000008</v>
      </c>
      <c r="C29" s="140">
        <v>1823.4799999999996</v>
      </c>
      <c r="D29" s="247">
        <f t="shared" si="1"/>
        <v>4.2474173552746698E-3</v>
      </c>
      <c r="E29" s="215">
        <f t="shared" si="2"/>
        <v>8.8009406177830939E-3</v>
      </c>
      <c r="F29" s="52">
        <f>(C29-B29)/B29</f>
        <v>1.0203869080594759</v>
      </c>
      <c r="H29" s="19">
        <v>376.82900000000001</v>
      </c>
      <c r="I29" s="140">
        <v>532.64999999999986</v>
      </c>
      <c r="J29" s="247">
        <f t="shared" si="4"/>
        <v>6.1247995046445729E-3</v>
      </c>
      <c r="K29" s="215">
        <f t="shared" si="5"/>
        <v>8.4865026369817347E-3</v>
      </c>
      <c r="L29" s="52">
        <f>(I29-H29)/H29</f>
        <v>0.41350586074850887</v>
      </c>
      <c r="N29" s="27">
        <f t="shared" si="0"/>
        <v>4.175205531056795</v>
      </c>
      <c r="O29" s="152">
        <f t="shared" si="0"/>
        <v>2.9210630223528637</v>
      </c>
      <c r="P29" s="52">
        <f>(O29-N29)/N29</f>
        <v>-0.30037862792026254</v>
      </c>
    </row>
    <row r="30" spans="1:16" ht="20.100000000000001" customHeight="1" x14ac:dyDescent="0.25">
      <c r="A30" s="8" t="s">
        <v>198</v>
      </c>
      <c r="B30" s="19">
        <v>1717.36</v>
      </c>
      <c r="C30" s="140">
        <v>1896.7600000000002</v>
      </c>
      <c r="D30" s="247">
        <f t="shared" si="1"/>
        <v>8.082018159033956E-3</v>
      </c>
      <c r="E30" s="215">
        <f t="shared" si="2"/>
        <v>9.1546230976957618E-3</v>
      </c>
      <c r="F30" s="52">
        <f t="shared" si="3"/>
        <v>0.10446266362323585</v>
      </c>
      <c r="H30" s="19">
        <v>378.86400000000003</v>
      </c>
      <c r="I30" s="140">
        <v>432.57599999999996</v>
      </c>
      <c r="J30" s="247">
        <f t="shared" si="4"/>
        <v>6.1578754276546176E-3</v>
      </c>
      <c r="K30" s="215">
        <f t="shared" si="5"/>
        <v>6.8920630145405263E-3</v>
      </c>
      <c r="L30" s="52">
        <f t="shared" si="6"/>
        <v>0.14177118966172539</v>
      </c>
      <c r="N30" s="27">
        <f t="shared" si="0"/>
        <v>2.2060837564634093</v>
      </c>
      <c r="O30" s="152">
        <f t="shared" si="0"/>
        <v>2.2806048208524006</v>
      </c>
      <c r="P30" s="52">
        <f t="shared" si="7"/>
        <v>3.3779798328444535E-2</v>
      </c>
    </row>
    <row r="31" spans="1:16" ht="20.100000000000001" customHeight="1" x14ac:dyDescent="0.25">
      <c r="A31" s="8" t="s">
        <v>197</v>
      </c>
      <c r="B31" s="19">
        <v>673.67000000000007</v>
      </c>
      <c r="C31" s="140">
        <v>761.3599999999999</v>
      </c>
      <c r="D31" s="247">
        <f t="shared" si="1"/>
        <v>3.170338876645785E-3</v>
      </c>
      <c r="E31" s="215">
        <f t="shared" si="2"/>
        <v>3.6746682983939158E-3</v>
      </c>
      <c r="F31" s="52">
        <f t="shared" si="3"/>
        <v>0.13016758947259016</v>
      </c>
      <c r="H31" s="19">
        <v>318.34700000000004</v>
      </c>
      <c r="I31" s="140">
        <v>384.44299999999998</v>
      </c>
      <c r="J31" s="247">
        <f t="shared" si="4"/>
        <v>5.174260866082722E-3</v>
      </c>
      <c r="K31" s="215">
        <f t="shared" si="5"/>
        <v>6.1251788853265172E-3</v>
      </c>
      <c r="L31" s="52">
        <f t="shared" si="6"/>
        <v>0.20762249997644061</v>
      </c>
      <c r="N31" s="27">
        <f t="shared" si="0"/>
        <v>4.7255629610937104</v>
      </c>
      <c r="O31" s="152">
        <f t="shared" si="0"/>
        <v>5.049424713670275</v>
      </c>
      <c r="P31" s="52">
        <f t="shared" si="7"/>
        <v>6.8534004359473863E-2</v>
      </c>
    </row>
    <row r="32" spans="1:16" ht="20.100000000000001" customHeight="1" thickBot="1" x14ac:dyDescent="0.3">
      <c r="A32" s="8" t="s">
        <v>17</v>
      </c>
      <c r="B32" s="19">
        <f>B33-SUM(B7:B31)</f>
        <v>17121.989999999903</v>
      </c>
      <c r="C32" s="140">
        <f>C33-SUM(C7:C31)</f>
        <v>13048.089999999997</v>
      </c>
      <c r="D32" s="247">
        <f t="shared" si="1"/>
        <v>8.0577301264031426E-2</v>
      </c>
      <c r="E32" s="215">
        <f t="shared" si="2"/>
        <v>6.2975993849940459E-2</v>
      </c>
      <c r="F32" s="52">
        <f t="shared" si="3"/>
        <v>-0.23793379157445657</v>
      </c>
      <c r="H32" s="19">
        <f>H33-SUM(H7:H31)</f>
        <v>4498.6050000000178</v>
      </c>
      <c r="I32" s="140">
        <f>I33-SUM(I7:I31)</f>
        <v>3869.797999999988</v>
      </c>
      <c r="J32" s="247">
        <f t="shared" si="4"/>
        <v>7.3118188025846492E-2</v>
      </c>
      <c r="K32" s="215">
        <f t="shared" si="5"/>
        <v>6.1655967204705807E-2</v>
      </c>
      <c r="L32" s="52">
        <f t="shared" si="6"/>
        <v>-0.13977822013713748</v>
      </c>
      <c r="N32" s="27">
        <f t="shared" si="0"/>
        <v>2.6273844337019487</v>
      </c>
      <c r="O32" s="152">
        <f t="shared" si="0"/>
        <v>2.9657965265414239</v>
      </c>
      <c r="P32" s="52">
        <f t="shared" si="7"/>
        <v>0.12880189457568536</v>
      </c>
    </row>
    <row r="33" spans="1:16" ht="26.25" customHeight="1" thickBot="1" x14ac:dyDescent="0.3">
      <c r="A33" s="12" t="s">
        <v>18</v>
      </c>
      <c r="B33" s="17">
        <v>212491.47999999992</v>
      </c>
      <c r="C33" s="145">
        <v>207191.48999999996</v>
      </c>
      <c r="D33" s="243">
        <f>SUM(D7:D32)</f>
        <v>1.0000000000000002</v>
      </c>
      <c r="E33" s="244">
        <f>SUM(E7:E32)</f>
        <v>1.0000000000000004</v>
      </c>
      <c r="F33" s="57">
        <f t="shared" si="3"/>
        <v>-2.4942129444436849E-2</v>
      </c>
      <c r="G33" s="1"/>
      <c r="H33" s="17">
        <v>61525.116000000016</v>
      </c>
      <c r="I33" s="145">
        <v>62764.370999999999</v>
      </c>
      <c r="J33" s="243">
        <f>SUM(J7:J32)</f>
        <v>1.0000000000000002</v>
      </c>
      <c r="K33" s="244">
        <f>SUM(K7:K32)</f>
        <v>0.99999999999999956</v>
      </c>
      <c r="L33" s="57">
        <f t="shared" si="6"/>
        <v>2.0142261901627011E-2</v>
      </c>
      <c r="N33" s="29">
        <f t="shared" si="0"/>
        <v>2.8954156656069241</v>
      </c>
      <c r="O33" s="146">
        <f t="shared" si="0"/>
        <v>3.0292929019430295</v>
      </c>
      <c r="P33" s="57">
        <f t="shared" si="7"/>
        <v>4.6237656971453399E-2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jan-fev</v>
      </c>
      <c r="C37" s="347"/>
      <c r="D37" s="345" t="str">
        <f>B5</f>
        <v>jan-fev</v>
      </c>
      <c r="E37" s="347"/>
      <c r="F37" s="131" t="str">
        <f>F5</f>
        <v>2023/2022</v>
      </c>
      <c r="H37" s="348" t="str">
        <f>B5</f>
        <v>jan-fev</v>
      </c>
      <c r="I37" s="347"/>
      <c r="J37" s="345" t="str">
        <f>B5</f>
        <v>jan-fev</v>
      </c>
      <c r="K37" s="346"/>
      <c r="L37" s="131" t="str">
        <f>F37</f>
        <v>2023/2022</v>
      </c>
      <c r="N37" s="348" t="str">
        <f>B5</f>
        <v>jan-fev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171</v>
      </c>
      <c r="B39" s="39">
        <v>15186.41</v>
      </c>
      <c r="C39" s="147">
        <v>16863.64</v>
      </c>
      <c r="D39" s="247">
        <f t="shared" ref="D39:D61" si="8">B39/$B$62</f>
        <v>0.17534449945669614</v>
      </c>
      <c r="E39" s="246">
        <f t="shared" ref="E39:E61" si="9">C39/$C$62</f>
        <v>0.19884091102304202</v>
      </c>
      <c r="F39" s="52">
        <f>(C39-B39)/B39</f>
        <v>0.11044282355079309</v>
      </c>
      <c r="H39" s="39">
        <v>3748.846</v>
      </c>
      <c r="I39" s="147">
        <v>4156.3269999999993</v>
      </c>
      <c r="J39" s="247">
        <f t="shared" ref="J39:J61" si="10">H39/$H$62</f>
        <v>0.16976513213332667</v>
      </c>
      <c r="K39" s="246">
        <f t="shared" ref="K39:K61" si="11">I39/$I$62</f>
        <v>0.18544088582014409</v>
      </c>
      <c r="L39" s="52">
        <f>(I39-H39)/H39</f>
        <v>0.10869504908977304</v>
      </c>
      <c r="N39" s="27">
        <f t="shared" ref="N39:O62" si="12">(H39/B39)*10</f>
        <v>2.4685531340191655</v>
      </c>
      <c r="O39" s="151">
        <f t="shared" si="12"/>
        <v>2.4646677704220439</v>
      </c>
      <c r="P39" s="61">
        <f t="shared" si="7"/>
        <v>-1.5739436771999801E-3</v>
      </c>
    </row>
    <row r="40" spans="1:16" ht="20.100000000000001" customHeight="1" x14ac:dyDescent="0.25">
      <c r="A40" s="38" t="s">
        <v>169</v>
      </c>
      <c r="B40" s="19">
        <v>12994.58</v>
      </c>
      <c r="C40" s="140">
        <v>10200.829999999998</v>
      </c>
      <c r="D40" s="247">
        <f t="shared" si="8"/>
        <v>0.15003731136917775</v>
      </c>
      <c r="E40" s="215">
        <f t="shared" si="9"/>
        <v>0.12027903408701665</v>
      </c>
      <c r="F40" s="52">
        <f t="shared" ref="F40:F62" si="13">(C40-B40)/B40</f>
        <v>-0.21499348189783754</v>
      </c>
      <c r="H40" s="19">
        <v>3339.3099999999995</v>
      </c>
      <c r="I40" s="140">
        <v>2960.7079999999996</v>
      </c>
      <c r="J40" s="247">
        <f t="shared" si="10"/>
        <v>0.15121944283231131</v>
      </c>
      <c r="K40" s="215">
        <f t="shared" si="11"/>
        <v>0.13209651554720964</v>
      </c>
      <c r="L40" s="52">
        <f t="shared" ref="L40:L62" si="14">(I40-H40)/H40</f>
        <v>-0.11337731447514604</v>
      </c>
      <c r="N40" s="27">
        <f t="shared" si="12"/>
        <v>2.5697713969978246</v>
      </c>
      <c r="O40" s="152">
        <f t="shared" si="12"/>
        <v>2.9024187247508291</v>
      </c>
      <c r="P40" s="52">
        <f t="shared" si="7"/>
        <v>0.12944627220212071</v>
      </c>
    </row>
    <row r="41" spans="1:16" ht="20.100000000000001" customHeight="1" x14ac:dyDescent="0.25">
      <c r="A41" s="38" t="s">
        <v>173</v>
      </c>
      <c r="B41" s="19">
        <v>12238.330000000002</v>
      </c>
      <c r="C41" s="140">
        <v>12099.289999999999</v>
      </c>
      <c r="D41" s="247">
        <f t="shared" si="8"/>
        <v>0.14130553883609545</v>
      </c>
      <c r="E41" s="215">
        <f t="shared" si="9"/>
        <v>0.14266397090616154</v>
      </c>
      <c r="F41" s="52">
        <f t="shared" si="13"/>
        <v>-1.1361027198972628E-2</v>
      </c>
      <c r="H41" s="19">
        <v>2952.8389999999999</v>
      </c>
      <c r="I41" s="140">
        <v>2950.694</v>
      </c>
      <c r="J41" s="247">
        <f t="shared" si="10"/>
        <v>0.13371824369511048</v>
      </c>
      <c r="K41" s="215">
        <f t="shared" si="11"/>
        <v>0.13164972562172908</v>
      </c>
      <c r="L41" s="52">
        <f t="shared" si="14"/>
        <v>-7.2641955758508397E-4</v>
      </c>
      <c r="N41" s="27">
        <f t="shared" si="12"/>
        <v>2.4127793579679575</v>
      </c>
      <c r="O41" s="152">
        <f t="shared" si="12"/>
        <v>2.4387331818643907</v>
      </c>
      <c r="P41" s="52">
        <f t="shared" si="7"/>
        <v>1.0756816121923184E-2</v>
      </c>
    </row>
    <row r="42" spans="1:16" ht="20.100000000000001" customHeight="1" x14ac:dyDescent="0.25">
      <c r="A42" s="38" t="s">
        <v>163</v>
      </c>
      <c r="B42" s="19">
        <v>12813.660000000002</v>
      </c>
      <c r="C42" s="140">
        <v>11527.13</v>
      </c>
      <c r="D42" s="247">
        <f t="shared" si="8"/>
        <v>0.14794838272562702</v>
      </c>
      <c r="E42" s="215">
        <f t="shared" si="9"/>
        <v>0.13591757358915621</v>
      </c>
      <c r="F42" s="52">
        <f t="shared" si="13"/>
        <v>-0.10040300741552392</v>
      </c>
      <c r="H42" s="19">
        <v>2694.9970000000003</v>
      </c>
      <c r="I42" s="140">
        <v>2454.8789999999999</v>
      </c>
      <c r="J42" s="247">
        <f t="shared" si="10"/>
        <v>0.12204196219421096</v>
      </c>
      <c r="K42" s="215">
        <f t="shared" si="11"/>
        <v>0.10952818109385272</v>
      </c>
      <c r="L42" s="52">
        <f t="shared" si="14"/>
        <v>-8.9097687307258727E-2</v>
      </c>
      <c r="N42" s="27">
        <f t="shared" si="12"/>
        <v>2.1032218741561741</v>
      </c>
      <c r="O42" s="152">
        <f t="shared" si="12"/>
        <v>2.1296532614796568</v>
      </c>
      <c r="P42" s="52">
        <f t="shared" si="7"/>
        <v>1.2567094156001565E-2</v>
      </c>
    </row>
    <row r="43" spans="1:16" ht="20.100000000000001" customHeight="1" x14ac:dyDescent="0.25">
      <c r="A43" s="38" t="s">
        <v>167</v>
      </c>
      <c r="B43" s="19">
        <v>4784.7099999999991</v>
      </c>
      <c r="C43" s="140">
        <v>8327.76</v>
      </c>
      <c r="D43" s="247">
        <f t="shared" si="8"/>
        <v>5.5244957827126254E-2</v>
      </c>
      <c r="E43" s="215">
        <f t="shared" si="9"/>
        <v>9.8193473365254982E-2</v>
      </c>
      <c r="F43" s="52">
        <f t="shared" si="13"/>
        <v>0.74049419923046578</v>
      </c>
      <c r="H43" s="19">
        <v>1290.729</v>
      </c>
      <c r="I43" s="140">
        <v>2342.6740000000004</v>
      </c>
      <c r="J43" s="247">
        <f t="shared" si="10"/>
        <v>5.8450194868852064E-2</v>
      </c>
      <c r="K43" s="215">
        <f t="shared" si="11"/>
        <v>0.10452198341175283</v>
      </c>
      <c r="L43" s="52">
        <f t="shared" si="14"/>
        <v>0.81500067016391542</v>
      </c>
      <c r="N43" s="27">
        <f t="shared" si="12"/>
        <v>2.6976117674843412</v>
      </c>
      <c r="O43" s="152">
        <f t="shared" si="12"/>
        <v>2.8130901947222311</v>
      </c>
      <c r="P43" s="52">
        <f t="shared" si="7"/>
        <v>4.2807652542819152E-2</v>
      </c>
    </row>
    <row r="44" spans="1:16" ht="20.100000000000001" customHeight="1" x14ac:dyDescent="0.25">
      <c r="A44" s="38" t="s">
        <v>178</v>
      </c>
      <c r="B44" s="19">
        <v>7988.3399999999983</v>
      </c>
      <c r="C44" s="140">
        <v>6922.44</v>
      </c>
      <c r="D44" s="247">
        <f t="shared" si="8"/>
        <v>9.2234535929815134E-2</v>
      </c>
      <c r="E44" s="215">
        <f t="shared" si="9"/>
        <v>8.1623200928289924E-2</v>
      </c>
      <c r="F44" s="52">
        <f t="shared" si="13"/>
        <v>-0.13343197710663279</v>
      </c>
      <c r="H44" s="19">
        <v>1759.3700000000003</v>
      </c>
      <c r="I44" s="140">
        <v>1677.0439999999999</v>
      </c>
      <c r="J44" s="247">
        <f t="shared" si="10"/>
        <v>7.9672432668989601E-2</v>
      </c>
      <c r="K44" s="215">
        <f t="shared" si="11"/>
        <v>7.4823882942645692E-2</v>
      </c>
      <c r="L44" s="52">
        <f t="shared" si="14"/>
        <v>-4.6792886089907441E-2</v>
      </c>
      <c r="N44" s="27">
        <f t="shared" si="12"/>
        <v>2.2024225308386982</v>
      </c>
      <c r="O44" s="152">
        <f t="shared" si="12"/>
        <v>2.4226197699077203</v>
      </c>
      <c r="P44" s="52">
        <f t="shared" si="7"/>
        <v>9.9979561589923174E-2</v>
      </c>
    </row>
    <row r="45" spans="1:16" ht="20.100000000000001" customHeight="1" x14ac:dyDescent="0.25">
      <c r="A45" s="38" t="s">
        <v>174</v>
      </c>
      <c r="B45" s="19">
        <v>4333.41</v>
      </c>
      <c r="C45" s="140">
        <v>4309.96</v>
      </c>
      <c r="D45" s="247">
        <f t="shared" si="8"/>
        <v>5.0034182363747695E-2</v>
      </c>
      <c r="E45" s="215">
        <f t="shared" si="9"/>
        <v>5.0819180964066492E-2</v>
      </c>
      <c r="F45" s="52">
        <f t="shared" si="13"/>
        <v>-5.4114427206287475E-3</v>
      </c>
      <c r="H45" s="19">
        <v>1286.2969999999998</v>
      </c>
      <c r="I45" s="140">
        <v>1371.47</v>
      </c>
      <c r="J45" s="247">
        <f t="shared" si="10"/>
        <v>5.8249493355475697E-2</v>
      </c>
      <c r="K45" s="215">
        <f t="shared" si="11"/>
        <v>6.1190231585665195E-2</v>
      </c>
      <c r="L45" s="52">
        <f t="shared" si="14"/>
        <v>6.6215656259790895E-2</v>
      </c>
      <c r="N45" s="27">
        <f t="shared" si="12"/>
        <v>2.9683251757853513</v>
      </c>
      <c r="O45" s="152">
        <f t="shared" si="12"/>
        <v>3.1820944973967276</v>
      </c>
      <c r="P45" s="52">
        <f t="shared" si="7"/>
        <v>7.201681384345561E-2</v>
      </c>
    </row>
    <row r="46" spans="1:16" ht="20.100000000000001" customHeight="1" x14ac:dyDescent="0.25">
      <c r="A46" s="38" t="s">
        <v>176</v>
      </c>
      <c r="B46" s="19">
        <v>3771.9799999999996</v>
      </c>
      <c r="C46" s="140">
        <v>3527.21</v>
      </c>
      <c r="D46" s="247">
        <f t="shared" si="8"/>
        <v>4.3551829896642372E-2</v>
      </c>
      <c r="E46" s="215">
        <f t="shared" si="9"/>
        <v>4.1589695330876614E-2</v>
      </c>
      <c r="F46" s="52">
        <f t="shared" si="13"/>
        <v>-6.4891648418072087E-2</v>
      </c>
      <c r="H46" s="19">
        <v>1408.8389999999999</v>
      </c>
      <c r="I46" s="140">
        <v>1213.501</v>
      </c>
      <c r="J46" s="247">
        <f t="shared" si="10"/>
        <v>6.3798763403347003E-2</v>
      </c>
      <c r="K46" s="215">
        <f t="shared" si="11"/>
        <v>5.4142203051788448E-2</v>
      </c>
      <c r="L46" s="52">
        <f t="shared" si="14"/>
        <v>-0.13865175509763711</v>
      </c>
      <c r="N46" s="27">
        <f t="shared" si="12"/>
        <v>3.7350118505400349</v>
      </c>
      <c r="O46" s="152">
        <f t="shared" si="12"/>
        <v>3.440399068952515</v>
      </c>
      <c r="P46" s="52">
        <f t="shared" si="7"/>
        <v>-7.8878673850773101E-2</v>
      </c>
    </row>
    <row r="47" spans="1:16" ht="20.100000000000001" customHeight="1" x14ac:dyDescent="0.25">
      <c r="A47" s="38" t="s">
        <v>172</v>
      </c>
      <c r="B47" s="19">
        <v>4463.5700000000006</v>
      </c>
      <c r="C47" s="140">
        <v>3113.77</v>
      </c>
      <c r="D47" s="247">
        <f t="shared" si="8"/>
        <v>5.1537028661805213E-2</v>
      </c>
      <c r="E47" s="215">
        <f t="shared" si="9"/>
        <v>3.6714781833353749E-2</v>
      </c>
      <c r="F47" s="52">
        <f t="shared" si="13"/>
        <v>-0.30240368135819545</v>
      </c>
      <c r="H47" s="19">
        <v>1426.9130000000002</v>
      </c>
      <c r="I47" s="140">
        <v>1066.329</v>
      </c>
      <c r="J47" s="247">
        <f t="shared" si="10"/>
        <v>6.4617237941425598E-2</v>
      </c>
      <c r="K47" s="215">
        <f t="shared" si="11"/>
        <v>4.7575899185917869E-2</v>
      </c>
      <c r="L47" s="52">
        <f t="shared" si="14"/>
        <v>-0.25270216193979606</v>
      </c>
      <c r="N47" s="27">
        <f t="shared" si="12"/>
        <v>3.1967976305961372</v>
      </c>
      <c r="O47" s="152">
        <f t="shared" si="12"/>
        <v>3.4245592962871374</v>
      </c>
      <c r="P47" s="52">
        <f t="shared" si="7"/>
        <v>7.1246820102443376E-2</v>
      </c>
    </row>
    <row r="48" spans="1:16" ht="20.100000000000001" customHeight="1" x14ac:dyDescent="0.25">
      <c r="A48" s="38" t="s">
        <v>187</v>
      </c>
      <c r="B48" s="19">
        <v>1963.5299999999997</v>
      </c>
      <c r="C48" s="140">
        <v>2305.2699999999995</v>
      </c>
      <c r="D48" s="247">
        <f t="shared" si="8"/>
        <v>2.267120307025864E-2</v>
      </c>
      <c r="E48" s="215">
        <f t="shared" si="9"/>
        <v>2.7181675305811084E-2</v>
      </c>
      <c r="F48" s="52">
        <f t="shared" si="13"/>
        <v>0.17404368662561806</v>
      </c>
      <c r="H48" s="19">
        <v>454.22299999999996</v>
      </c>
      <c r="I48" s="140">
        <v>542.98500000000001</v>
      </c>
      <c r="J48" s="247">
        <f t="shared" si="10"/>
        <v>2.056932389673943E-2</v>
      </c>
      <c r="K48" s="215">
        <f t="shared" si="11"/>
        <v>2.4226106219999283E-2</v>
      </c>
      <c r="L48" s="52">
        <f t="shared" si="14"/>
        <v>0.19541502742045222</v>
      </c>
      <c r="N48" s="27">
        <f t="shared" si="12"/>
        <v>2.3132979888262466</v>
      </c>
      <c r="O48" s="152">
        <f t="shared" si="12"/>
        <v>2.3554073926264607</v>
      </c>
      <c r="P48" s="52">
        <f t="shared" si="7"/>
        <v>1.8203190424931015E-2</v>
      </c>
    </row>
    <row r="49" spans="1:16" ht="20.100000000000001" customHeight="1" x14ac:dyDescent="0.25">
      <c r="A49" s="38" t="s">
        <v>185</v>
      </c>
      <c r="B49" s="19">
        <v>1439.35</v>
      </c>
      <c r="C49" s="140">
        <v>1813.97</v>
      </c>
      <c r="D49" s="247">
        <f t="shared" si="8"/>
        <v>1.6618944522964651E-2</v>
      </c>
      <c r="E49" s="215">
        <f t="shared" si="9"/>
        <v>2.1388706552586959E-2</v>
      </c>
      <c r="F49" s="52">
        <f t="shared" si="13"/>
        <v>0.26027026088164806</v>
      </c>
      <c r="H49" s="19">
        <v>432.10499999999996</v>
      </c>
      <c r="I49" s="140">
        <v>540.85500000000002</v>
      </c>
      <c r="J49" s="247">
        <f t="shared" si="10"/>
        <v>1.956771828463242E-2</v>
      </c>
      <c r="K49" s="215">
        <f t="shared" si="11"/>
        <v>2.413107301236261E-2</v>
      </c>
      <c r="L49" s="52">
        <f t="shared" si="14"/>
        <v>0.25167494011872132</v>
      </c>
      <c r="N49" s="27">
        <f t="shared" si="12"/>
        <v>3.0020842741515268</v>
      </c>
      <c r="O49" s="152">
        <f t="shared" si="12"/>
        <v>2.9816093981708631</v>
      </c>
      <c r="P49" s="52">
        <f t="shared" si="7"/>
        <v>-6.8202202572912249E-3</v>
      </c>
    </row>
    <row r="50" spans="1:16" ht="20.100000000000001" customHeight="1" x14ac:dyDescent="0.25">
      <c r="A50" s="38" t="s">
        <v>175</v>
      </c>
      <c r="B50" s="19">
        <v>902.54000000000008</v>
      </c>
      <c r="C50" s="140">
        <v>1823.4799999999996</v>
      </c>
      <c r="D50" s="247">
        <f t="shared" si="8"/>
        <v>1.0420858158027246E-2</v>
      </c>
      <c r="E50" s="215">
        <f t="shared" si="9"/>
        <v>2.150083993920035E-2</v>
      </c>
      <c r="F50" s="52">
        <f t="shared" si="13"/>
        <v>1.0203869080594759</v>
      </c>
      <c r="H50" s="19">
        <v>376.82900000000001</v>
      </c>
      <c r="I50" s="140">
        <v>532.64999999999986</v>
      </c>
      <c r="J50" s="247">
        <f t="shared" si="10"/>
        <v>1.7064564662477293E-2</v>
      </c>
      <c r="K50" s="215">
        <f t="shared" si="11"/>
        <v>2.3764994388579087E-2</v>
      </c>
      <c r="L50" s="52">
        <f t="shared" si="14"/>
        <v>0.41350586074850887</v>
      </c>
      <c r="N50" s="27">
        <f t="shared" si="12"/>
        <v>4.175205531056795</v>
      </c>
      <c r="O50" s="152">
        <f t="shared" si="12"/>
        <v>2.9210630223528637</v>
      </c>
      <c r="P50" s="52">
        <f t="shared" si="7"/>
        <v>-0.30037862792026254</v>
      </c>
    </row>
    <row r="51" spans="1:16" ht="20.100000000000001" customHeight="1" x14ac:dyDescent="0.25">
      <c r="A51" s="38" t="s">
        <v>186</v>
      </c>
      <c r="B51" s="19">
        <v>597.9</v>
      </c>
      <c r="C51" s="140">
        <v>372.35</v>
      </c>
      <c r="D51" s="247">
        <f t="shared" si="8"/>
        <v>6.9034403934279806E-3</v>
      </c>
      <c r="E51" s="215">
        <f t="shared" si="9"/>
        <v>4.3904170878546808E-3</v>
      </c>
      <c r="F51" s="52">
        <f t="shared" si="13"/>
        <v>-0.37723699615320283</v>
      </c>
      <c r="H51" s="19">
        <v>189.42800000000003</v>
      </c>
      <c r="I51" s="140">
        <v>115.04199999999999</v>
      </c>
      <c r="J51" s="247">
        <f t="shared" si="10"/>
        <v>8.5781783113394912E-3</v>
      </c>
      <c r="K51" s="215">
        <f t="shared" si="11"/>
        <v>5.1327747760272517E-3</v>
      </c>
      <c r="L51" s="52">
        <f t="shared" si="14"/>
        <v>-0.39268745908735786</v>
      </c>
      <c r="N51" s="27">
        <f t="shared" si="12"/>
        <v>3.168222110720857</v>
      </c>
      <c r="O51" s="152">
        <f t="shared" si="12"/>
        <v>3.0896199812004825</v>
      </c>
      <c r="P51" s="52">
        <f t="shared" si="7"/>
        <v>-2.4809538843376847E-2</v>
      </c>
    </row>
    <row r="52" spans="1:16" ht="20.100000000000001" customHeight="1" x14ac:dyDescent="0.25">
      <c r="A52" s="38" t="s">
        <v>188</v>
      </c>
      <c r="B52" s="19">
        <v>213.75</v>
      </c>
      <c r="C52" s="140">
        <v>389.65999999999997</v>
      </c>
      <c r="D52" s="247">
        <f t="shared" si="8"/>
        <v>2.4679886002596267E-3</v>
      </c>
      <c r="E52" s="215">
        <f t="shared" si="9"/>
        <v>4.5945210754759092E-3</v>
      </c>
      <c r="F52" s="52">
        <f t="shared" si="13"/>
        <v>0.82297076023391802</v>
      </c>
      <c r="H52" s="19">
        <v>56.167999999999992</v>
      </c>
      <c r="I52" s="140">
        <v>101.25</v>
      </c>
      <c r="J52" s="247">
        <f t="shared" si="10"/>
        <v>2.5435475188003696E-3</v>
      </c>
      <c r="K52" s="215">
        <f t="shared" si="11"/>
        <v>4.5174236024474474E-3</v>
      </c>
      <c r="L52" s="52">
        <f t="shared" si="14"/>
        <v>0.80262783079333455</v>
      </c>
      <c r="N52" s="27">
        <f t="shared" si="12"/>
        <v>2.6277426900584793</v>
      </c>
      <c r="O52" s="152">
        <f t="shared" si="12"/>
        <v>2.5984191346301904</v>
      </c>
      <c r="P52" s="52">
        <f t="shared" si="7"/>
        <v>-1.1159218723822736E-2</v>
      </c>
    </row>
    <row r="53" spans="1:16" ht="20.100000000000001" customHeight="1" x14ac:dyDescent="0.25">
      <c r="A53" s="38" t="s">
        <v>190</v>
      </c>
      <c r="B53" s="19">
        <v>465.14</v>
      </c>
      <c r="C53" s="140">
        <v>382.39999999999992</v>
      </c>
      <c r="D53" s="247">
        <f t="shared" si="8"/>
        <v>5.3705741170749135E-3</v>
      </c>
      <c r="E53" s="215">
        <f t="shared" si="9"/>
        <v>4.5089176699224642E-3</v>
      </c>
      <c r="F53" s="52">
        <f t="shared" si="13"/>
        <v>-0.17788192802167105</v>
      </c>
      <c r="H53" s="19">
        <v>119.438</v>
      </c>
      <c r="I53" s="140">
        <v>101.01100000000001</v>
      </c>
      <c r="J53" s="247">
        <f t="shared" si="10"/>
        <v>5.4087065330878543E-3</v>
      </c>
      <c r="K53" s="215">
        <f t="shared" si="11"/>
        <v>4.5067602519192019E-3</v>
      </c>
      <c r="L53" s="52">
        <f t="shared" si="14"/>
        <v>-0.15428088213131494</v>
      </c>
      <c r="N53" s="27">
        <f t="shared" ref="N53:N54" si="15">(H53/B53)*10</f>
        <v>2.5677860429118118</v>
      </c>
      <c r="O53" s="152">
        <f t="shared" ref="O53:O54" si="16">(I53/C53)*10</f>
        <v>2.6415010460251054</v>
      </c>
      <c r="P53" s="52">
        <f t="shared" ref="P53:P54" si="17">(O53-N53)/N53</f>
        <v>2.8707611102092617E-2</v>
      </c>
    </row>
    <row r="54" spans="1:16" ht="20.100000000000001" customHeight="1" x14ac:dyDescent="0.25">
      <c r="A54" s="38" t="s">
        <v>192</v>
      </c>
      <c r="B54" s="19">
        <v>1606.1200000000001</v>
      </c>
      <c r="C54" s="140">
        <v>397.76999999999992</v>
      </c>
      <c r="D54" s="247">
        <f t="shared" si="8"/>
        <v>1.8544495207714583E-2</v>
      </c>
      <c r="E54" s="215">
        <f t="shared" si="9"/>
        <v>4.6901469183186677E-3</v>
      </c>
      <c r="F54" s="52">
        <f t="shared" si="13"/>
        <v>-0.75234104550095882</v>
      </c>
      <c r="H54" s="19">
        <v>248.577</v>
      </c>
      <c r="I54" s="140">
        <v>97.839999999999989</v>
      </c>
      <c r="J54" s="247">
        <f t="shared" si="10"/>
        <v>1.1256719334511457E-2</v>
      </c>
      <c r="K54" s="215">
        <f t="shared" si="11"/>
        <v>4.3652812371699577E-3</v>
      </c>
      <c r="L54" s="52">
        <f t="shared" si="14"/>
        <v>-0.60639962667503444</v>
      </c>
      <c r="N54" s="27">
        <f t="shared" si="15"/>
        <v>1.5476863497123503</v>
      </c>
      <c r="O54" s="152">
        <f t="shared" si="16"/>
        <v>2.4597128994142343</v>
      </c>
      <c r="P54" s="52">
        <f t="shared" si="17"/>
        <v>0.58928383639966286</v>
      </c>
    </row>
    <row r="55" spans="1:16" ht="20.100000000000001" customHeight="1" x14ac:dyDescent="0.25">
      <c r="A55" s="38" t="s">
        <v>191</v>
      </c>
      <c r="B55" s="19">
        <v>331.83</v>
      </c>
      <c r="C55" s="140">
        <v>153.19</v>
      </c>
      <c r="D55" s="247">
        <f t="shared" si="8"/>
        <v>3.8313574606977869E-3</v>
      </c>
      <c r="E55" s="215">
        <f t="shared" si="9"/>
        <v>1.8062790215884477E-3</v>
      </c>
      <c r="F55" s="52">
        <f t="shared" si="13"/>
        <v>-0.5383479492511225</v>
      </c>
      <c r="H55" s="19">
        <v>106.554</v>
      </c>
      <c r="I55" s="140">
        <v>60.378999999999998</v>
      </c>
      <c r="J55" s="247">
        <f t="shared" si="10"/>
        <v>4.8252592636065838E-3</v>
      </c>
      <c r="K55" s="215">
        <f t="shared" si="11"/>
        <v>2.693901429058513E-3</v>
      </c>
      <c r="L55" s="52">
        <f t="shared" si="14"/>
        <v>-0.43334834919383602</v>
      </c>
      <c r="N55" s="27">
        <f t="shared" ref="N55" si="18">(H55/B55)*10</f>
        <v>3.2111020703372213</v>
      </c>
      <c r="O55" s="152">
        <f t="shared" ref="O55" si="19">(I55/C55)*10</f>
        <v>3.9414452640511781</v>
      </c>
      <c r="P55" s="52">
        <f t="shared" ref="P55" si="20">(O55-N55)/N55</f>
        <v>0.22744315743200844</v>
      </c>
    </row>
    <row r="56" spans="1:16" ht="20.100000000000001" customHeight="1" x14ac:dyDescent="0.25">
      <c r="A56" s="38" t="s">
        <v>189</v>
      </c>
      <c r="B56" s="19">
        <v>228.07</v>
      </c>
      <c r="C56" s="140">
        <v>115.69000000000001</v>
      </c>
      <c r="D56" s="247">
        <f t="shared" si="8"/>
        <v>2.633329403795149E-3</v>
      </c>
      <c r="E56" s="215">
        <f t="shared" si="9"/>
        <v>1.3641126705892521E-3</v>
      </c>
      <c r="F56" s="52">
        <f t="shared" si="13"/>
        <v>-0.49274345595650454</v>
      </c>
      <c r="H56" s="19">
        <v>95.74</v>
      </c>
      <c r="I56" s="140">
        <v>51.545999999999992</v>
      </c>
      <c r="J56" s="247">
        <f t="shared" si="10"/>
        <v>4.3355511937392711E-3</v>
      </c>
      <c r="K56" s="215">
        <f t="shared" si="11"/>
        <v>2.2998036248074679E-3</v>
      </c>
      <c r="L56" s="52">
        <f t="shared" si="14"/>
        <v>-0.46160434510131609</v>
      </c>
      <c r="N56" s="27">
        <f t="shared" ref="N56" si="21">(H56/B56)*10</f>
        <v>4.1978339983338451</v>
      </c>
      <c r="O56" s="152">
        <f t="shared" ref="O56" si="22">(I56/C56)*10</f>
        <v>4.4555277033451448</v>
      </c>
      <c r="P56" s="52">
        <f t="shared" si="7"/>
        <v>6.1387302383462634E-2</v>
      </c>
    </row>
    <row r="57" spans="1:16" ht="20.100000000000001" customHeight="1" x14ac:dyDescent="0.25">
      <c r="A57" s="38" t="s">
        <v>193</v>
      </c>
      <c r="B57" s="19">
        <v>83.61</v>
      </c>
      <c r="C57" s="140">
        <v>33.6</v>
      </c>
      <c r="D57" s="247">
        <f t="shared" si="8"/>
        <v>9.6537322511208138E-4</v>
      </c>
      <c r="E57" s="215">
        <f t="shared" si="9"/>
        <v>3.9618105049527935E-4</v>
      </c>
      <c r="F57" s="52">
        <f t="shared" si="13"/>
        <v>-0.59813419447434513</v>
      </c>
      <c r="H57" s="19">
        <v>21.157999999999994</v>
      </c>
      <c r="I57" s="140">
        <v>21.129000000000001</v>
      </c>
      <c r="J57" s="247">
        <f t="shared" si="10"/>
        <v>9.5813236011213162E-4</v>
      </c>
      <c r="K57" s="215">
        <f t="shared" si="11"/>
        <v>9.4270264983814446E-4</v>
      </c>
      <c r="L57" s="52">
        <f t="shared" si="14"/>
        <v>-1.3706399470646005E-3</v>
      </c>
      <c r="N57" s="27">
        <f t="shared" ref="N57" si="23">(H57/B57)*10</f>
        <v>2.5305585456285131</v>
      </c>
      <c r="O57" s="152">
        <f t="shared" ref="O57" si="24">(I57/C57)*10</f>
        <v>6.2883928571428571</v>
      </c>
      <c r="P57" s="52">
        <f t="shared" ref="P57" si="25">(O57-N57)/N57</f>
        <v>1.4849821664888663</v>
      </c>
    </row>
    <row r="58" spans="1:16" ht="20.100000000000001" customHeight="1" x14ac:dyDescent="0.25">
      <c r="A58" s="38" t="s">
        <v>196</v>
      </c>
      <c r="B58" s="19">
        <v>8.0300000000000011</v>
      </c>
      <c r="C58" s="140">
        <v>33.58</v>
      </c>
      <c r="D58" s="247">
        <f t="shared" si="8"/>
        <v>9.2715548351273943E-5</v>
      </c>
      <c r="E58" s="215">
        <f t="shared" si="9"/>
        <v>3.9594522844141306E-4</v>
      </c>
      <c r="F58" s="52">
        <f t="shared" si="13"/>
        <v>3.1818181818181812</v>
      </c>
      <c r="H58" s="19">
        <v>4.819</v>
      </c>
      <c r="I58" s="140">
        <v>16.353999999999999</v>
      </c>
      <c r="J58" s="247">
        <f t="shared" si="10"/>
        <v>2.1822666808679289E-4</v>
      </c>
      <c r="K58" s="215">
        <f t="shared" si="11"/>
        <v>7.2965872192025242E-4</v>
      </c>
      <c r="L58" s="52">
        <f t="shared" si="14"/>
        <v>2.3936501348827557</v>
      </c>
      <c r="N58" s="27">
        <f t="shared" si="12"/>
        <v>6.001245330012452</v>
      </c>
      <c r="O58" s="152">
        <f t="shared" si="12"/>
        <v>4.8701608100059559</v>
      </c>
      <c r="P58" s="52">
        <f t="shared" si="7"/>
        <v>-0.1884749677454278</v>
      </c>
    </row>
    <row r="59" spans="1:16" ht="20.100000000000001" customHeight="1" x14ac:dyDescent="0.25">
      <c r="A59" s="38" t="s">
        <v>211</v>
      </c>
      <c r="B59" s="19">
        <v>70.92</v>
      </c>
      <c r="C59" s="140">
        <v>28.46</v>
      </c>
      <c r="D59" s="247">
        <f t="shared" si="8"/>
        <v>8.1885263873877304E-4</v>
      </c>
      <c r="E59" s="215">
        <f t="shared" si="9"/>
        <v>3.3557478265165626E-4</v>
      </c>
      <c r="F59" s="52">
        <f>(C59-B59)/B59</f>
        <v>-0.59870276367738295</v>
      </c>
      <c r="H59" s="19">
        <v>16.686999999999998</v>
      </c>
      <c r="I59" s="140">
        <v>15.809000000000001</v>
      </c>
      <c r="J59" s="247">
        <f t="shared" si="10"/>
        <v>7.5566474587348252E-4</v>
      </c>
      <c r="K59" s="215">
        <f t="shared" si="11"/>
        <v>7.0534271339349832E-4</v>
      </c>
      <c r="L59" s="52">
        <f>(I59-H59)/H59</f>
        <v>-5.2615808713369489E-2</v>
      </c>
      <c r="N59" s="27">
        <f t="shared" si="12"/>
        <v>2.3529328821206992</v>
      </c>
      <c r="O59" s="152">
        <f t="shared" si="12"/>
        <v>5.5548137737174983</v>
      </c>
      <c r="P59" s="52">
        <f>(O59-N59)/N59</f>
        <v>1.360804175897675</v>
      </c>
    </row>
    <row r="60" spans="1:16" ht="20.100000000000001" customHeight="1" x14ac:dyDescent="0.25">
      <c r="A60" s="38" t="s">
        <v>195</v>
      </c>
      <c r="B60" s="19">
        <v>49.72</v>
      </c>
      <c r="C60" s="140">
        <v>52.379999999999988</v>
      </c>
      <c r="D60" s="247">
        <f t="shared" si="8"/>
        <v>5.740743541750112E-4</v>
      </c>
      <c r="E60" s="215">
        <f t="shared" si="9"/>
        <v>6.176179590756764E-4</v>
      </c>
      <c r="F60" s="52">
        <f>(C60-B60)/B60</f>
        <v>5.349959774738515E-2</v>
      </c>
      <c r="H60" s="19">
        <v>22.680999999999997</v>
      </c>
      <c r="I60" s="140">
        <v>12.419999999999998</v>
      </c>
      <c r="J60" s="247">
        <f t="shared" si="10"/>
        <v>1.0271008630165074E-3</v>
      </c>
      <c r="K60" s="215">
        <f t="shared" si="11"/>
        <v>5.5413729523355354E-4</v>
      </c>
      <c r="L60" s="52">
        <f>(I60-H60)/H60</f>
        <v>-0.45240509677703805</v>
      </c>
      <c r="N60" s="27">
        <f t="shared" si="12"/>
        <v>4.5617457763475464</v>
      </c>
      <c r="O60" s="152">
        <f t="shared" si="12"/>
        <v>2.3711340206185567</v>
      </c>
      <c r="P60" s="52">
        <f>(O60-N60)/N60</f>
        <v>-0.48021346719653174</v>
      </c>
    </row>
    <row r="61" spans="1:16" ht="20.100000000000001" customHeight="1" thickBot="1" x14ac:dyDescent="0.3">
      <c r="A61" s="8" t="s">
        <v>17</v>
      </c>
      <c r="B61" s="19">
        <f>B62-SUM(B39:B60)</f>
        <v>73.489999999990687</v>
      </c>
      <c r="C61" s="140">
        <f>C62-SUM(C39:C60)</f>
        <v>15.879999999961001</v>
      </c>
      <c r="D61" s="247">
        <f t="shared" si="8"/>
        <v>8.4852623266927247E-4</v>
      </c>
      <c r="E61" s="215">
        <f t="shared" si="9"/>
        <v>1.8724271076933288E-4</v>
      </c>
      <c r="F61" s="52">
        <f t="shared" si="13"/>
        <v>-0.7839161790724859</v>
      </c>
      <c r="H61" s="19">
        <f>H62-SUM(H39:H60)</f>
        <v>29.996999999999389</v>
      </c>
      <c r="I61" s="140">
        <f>I62-SUM(I39:I60)</f>
        <v>10.322000000000116</v>
      </c>
      <c r="J61" s="247">
        <f t="shared" si="10"/>
        <v>1.3584032709274523E-3</v>
      </c>
      <c r="K61" s="215">
        <f t="shared" si="11"/>
        <v>4.6053181653790698E-4</v>
      </c>
      <c r="L61" s="52">
        <f t="shared" si="14"/>
        <v>-0.65589892322564503</v>
      </c>
      <c r="N61" s="27">
        <f t="shared" si="12"/>
        <v>4.0817798339914537</v>
      </c>
      <c r="O61" s="152">
        <f t="shared" si="12"/>
        <v>6.5000000000160361</v>
      </c>
      <c r="P61" s="52">
        <f t="shared" si="7"/>
        <v>0.59244257759485164</v>
      </c>
    </row>
    <row r="62" spans="1:16" ht="26.25" customHeight="1" thickBot="1" x14ac:dyDescent="0.3">
      <c r="A62" s="12" t="s">
        <v>18</v>
      </c>
      <c r="B62" s="17">
        <v>86608.989999999991</v>
      </c>
      <c r="C62" s="145">
        <v>84809.71</v>
      </c>
      <c r="D62" s="253">
        <f>SUM(D39:D61)</f>
        <v>0.99999999999999989</v>
      </c>
      <c r="E62" s="254">
        <f>SUM(E39:E61)</f>
        <v>0.99999999999999944</v>
      </c>
      <c r="F62" s="57">
        <f t="shared" si="13"/>
        <v>-2.0774748672164223E-2</v>
      </c>
      <c r="G62" s="1"/>
      <c r="H62" s="17">
        <v>22082.544000000002</v>
      </c>
      <c r="I62" s="145">
        <v>22413.218000000004</v>
      </c>
      <c r="J62" s="253">
        <f>SUM(J39:J61)</f>
        <v>0.99999999999999978</v>
      </c>
      <c r="K62" s="254">
        <f>SUM(K39:K61)</f>
        <v>0.99999999999999956</v>
      </c>
      <c r="L62" s="57">
        <f t="shared" si="14"/>
        <v>1.4974452218911131E-2</v>
      </c>
      <c r="M62" s="1"/>
      <c r="N62" s="29">
        <f t="shared" si="12"/>
        <v>2.5496826599640525</v>
      </c>
      <c r="O62" s="146">
        <f t="shared" si="12"/>
        <v>2.6427655512558648</v>
      </c>
      <c r="P62" s="57">
        <f t="shared" si="7"/>
        <v>3.6507637892915112E-2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jan-fev</v>
      </c>
      <c r="C66" s="347"/>
      <c r="D66" s="345" t="str">
        <f>B5</f>
        <v>jan-fev</v>
      </c>
      <c r="E66" s="347"/>
      <c r="F66" s="131" t="str">
        <f>F37</f>
        <v>2023/2022</v>
      </c>
      <c r="H66" s="348" t="str">
        <f>B5</f>
        <v>jan-fev</v>
      </c>
      <c r="I66" s="347"/>
      <c r="J66" s="345" t="str">
        <f>B5</f>
        <v>jan-fev</v>
      </c>
      <c r="K66" s="346"/>
      <c r="L66" s="131" t="str">
        <f>F66</f>
        <v>2023/2022</v>
      </c>
      <c r="N66" s="348" t="str">
        <f>B5</f>
        <v>jan-fev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164</v>
      </c>
      <c r="B68" s="39">
        <v>23046.04</v>
      </c>
      <c r="C68" s="147">
        <v>21902.440000000002</v>
      </c>
      <c r="D68" s="247">
        <f>B68/$B$96</f>
        <v>0.18307581936137421</v>
      </c>
      <c r="E68" s="246">
        <f>C68/$C$96</f>
        <v>0.17896814378741679</v>
      </c>
      <c r="F68" s="61">
        <f t="shared" ref="F68:F87" si="26">(C68-B68)/B68</f>
        <v>-4.9622408014565564E-2</v>
      </c>
      <c r="H68" s="19">
        <v>6944.0339999999997</v>
      </c>
      <c r="I68" s="147">
        <v>7579.0659999999998</v>
      </c>
      <c r="J68" s="245">
        <f>H68/$H$96</f>
        <v>0.17605428976589052</v>
      </c>
      <c r="K68" s="246">
        <f>I68/$I$96</f>
        <v>0.18782774311306535</v>
      </c>
      <c r="L68" s="61">
        <f t="shared" ref="L68:L87" si="27">(I68-H68)/H68</f>
        <v>9.1450013061572022E-2</v>
      </c>
      <c r="N68" s="41">
        <f t="shared" ref="N68:O96" si="28">(H68/B68)*10</f>
        <v>3.0131137496940901</v>
      </c>
      <c r="O68" s="149">
        <f t="shared" si="28"/>
        <v>3.460375191074601</v>
      </c>
      <c r="P68" s="61">
        <f t="shared" si="7"/>
        <v>0.14843828628305841</v>
      </c>
    </row>
    <row r="69" spans="1:16" ht="20.100000000000001" customHeight="1" x14ac:dyDescent="0.25">
      <c r="A69" s="38" t="s">
        <v>162</v>
      </c>
      <c r="B69" s="19">
        <v>23350.999999999996</v>
      </c>
      <c r="C69" s="140">
        <v>22352.68</v>
      </c>
      <c r="D69" s="247">
        <f t="shared" ref="D69:D95" si="29">B69/$B$96</f>
        <v>0.1854983961629611</v>
      </c>
      <c r="E69" s="215">
        <f t="shared" ref="E69:E95" si="30">C69/$C$96</f>
        <v>0.18264712279883499</v>
      </c>
      <c r="F69" s="52">
        <f t="shared" si="26"/>
        <v>-4.2752772900518016E-2</v>
      </c>
      <c r="H69" s="19">
        <v>7020.8879999999999</v>
      </c>
      <c r="I69" s="140">
        <v>7256.552999999999</v>
      </c>
      <c r="J69" s="214">
        <f t="shared" ref="J69:J96" si="31">H69/$H$96</f>
        <v>0.17800279352979315</v>
      </c>
      <c r="K69" s="215">
        <f t="shared" ref="K69:K96" si="32">I69/$I$96</f>
        <v>0.17983508426636521</v>
      </c>
      <c r="L69" s="52">
        <f t="shared" si="27"/>
        <v>3.3566266831204124E-2</v>
      </c>
      <c r="N69" s="40">
        <f t="shared" si="28"/>
        <v>3.0066755171084751</v>
      </c>
      <c r="O69" s="143">
        <f t="shared" si="28"/>
        <v>3.2463905894058338</v>
      </c>
      <c r="P69" s="52">
        <f t="shared" si="7"/>
        <v>7.9727616409998592E-2</v>
      </c>
    </row>
    <row r="70" spans="1:16" ht="20.100000000000001" customHeight="1" x14ac:dyDescent="0.25">
      <c r="A70" s="38" t="s">
        <v>168</v>
      </c>
      <c r="B70" s="19">
        <v>20260.169999999998</v>
      </c>
      <c r="C70" s="140">
        <v>14829.97</v>
      </c>
      <c r="D70" s="247">
        <f t="shared" si="29"/>
        <v>0.1609451004663158</v>
      </c>
      <c r="E70" s="215">
        <f t="shared" si="30"/>
        <v>0.12117792370727085</v>
      </c>
      <c r="F70" s="52">
        <f t="shared" si="26"/>
        <v>-0.26802341737507629</v>
      </c>
      <c r="H70" s="19">
        <v>7276.1149999999998</v>
      </c>
      <c r="I70" s="140">
        <v>5401.95</v>
      </c>
      <c r="J70" s="214">
        <f t="shared" si="31"/>
        <v>0.18447364436578831</v>
      </c>
      <c r="K70" s="215">
        <f t="shared" si="32"/>
        <v>0.13387349798901649</v>
      </c>
      <c r="L70" s="52">
        <f t="shared" si="27"/>
        <v>-0.25757770458548279</v>
      </c>
      <c r="N70" s="40">
        <f t="shared" si="28"/>
        <v>3.5913395593422957</v>
      </c>
      <c r="O70" s="143">
        <f t="shared" si="28"/>
        <v>3.6425899715238801</v>
      </c>
      <c r="P70" s="52">
        <f t="shared" si="7"/>
        <v>1.4270555967971528E-2</v>
      </c>
    </row>
    <row r="71" spans="1:16" ht="20.100000000000001" customHeight="1" x14ac:dyDescent="0.25">
      <c r="A71" s="38" t="s">
        <v>166</v>
      </c>
      <c r="B71" s="19">
        <v>17311.010000000002</v>
      </c>
      <c r="C71" s="140">
        <v>18468.740000000002</v>
      </c>
      <c r="D71" s="247">
        <f t="shared" si="29"/>
        <v>0.13751721943218631</v>
      </c>
      <c r="E71" s="215">
        <f t="shared" si="30"/>
        <v>0.15091086271175341</v>
      </c>
      <c r="F71" s="52">
        <f t="shared" si="26"/>
        <v>6.6878246849837147E-2</v>
      </c>
      <c r="H71" s="19">
        <v>4824.2520000000004</v>
      </c>
      <c r="I71" s="140">
        <v>5171.8270000000011</v>
      </c>
      <c r="J71" s="214">
        <f t="shared" si="31"/>
        <v>0.12231078642640243</v>
      </c>
      <c r="K71" s="215">
        <f t="shared" si="32"/>
        <v>0.12817048870945519</v>
      </c>
      <c r="L71" s="52">
        <f t="shared" si="27"/>
        <v>7.2047438649556594E-2</v>
      </c>
      <c r="N71" s="40">
        <f t="shared" si="28"/>
        <v>2.7868113992193404</v>
      </c>
      <c r="O71" s="143">
        <f t="shared" si="28"/>
        <v>2.8003139358721825</v>
      </c>
      <c r="P71" s="52">
        <f t="shared" si="7"/>
        <v>4.8451562443818357E-3</v>
      </c>
    </row>
    <row r="72" spans="1:16" ht="20.100000000000001" customHeight="1" x14ac:dyDescent="0.25">
      <c r="A72" s="38" t="s">
        <v>170</v>
      </c>
      <c r="B72" s="19">
        <v>10133.679999999998</v>
      </c>
      <c r="C72" s="140">
        <v>9708.1099999999988</v>
      </c>
      <c r="D72" s="247">
        <f t="shared" si="29"/>
        <v>8.0501108613278902E-2</v>
      </c>
      <c r="E72" s="215">
        <f t="shared" si="30"/>
        <v>7.932643241502127E-2</v>
      </c>
      <c r="F72" s="52">
        <f t="shared" si="26"/>
        <v>-4.1995602782010068E-2</v>
      </c>
      <c r="H72" s="19">
        <v>4017.2950000000001</v>
      </c>
      <c r="I72" s="140">
        <v>4283.8490000000002</v>
      </c>
      <c r="J72" s="214">
        <f t="shared" si="31"/>
        <v>0.10185175043858702</v>
      </c>
      <c r="K72" s="215">
        <f t="shared" si="32"/>
        <v>0.10616422782268448</v>
      </c>
      <c r="L72" s="52">
        <f t="shared" si="27"/>
        <v>6.6351612216678152E-2</v>
      </c>
      <c r="N72" s="40">
        <f t="shared" si="28"/>
        <v>3.9643002344656635</v>
      </c>
      <c r="O72" s="143">
        <f t="shared" si="28"/>
        <v>4.4126498360648991</v>
      </c>
      <c r="P72" s="52">
        <f t="shared" ref="P72:P90" si="33">(O72-N72)/N72</f>
        <v>0.11309678255478231</v>
      </c>
    </row>
    <row r="73" spans="1:16" ht="20.100000000000001" customHeight="1" x14ac:dyDescent="0.25">
      <c r="A73" s="38" t="s">
        <v>165</v>
      </c>
      <c r="B73" s="19">
        <v>4618.97</v>
      </c>
      <c r="C73" s="140">
        <v>6838.56</v>
      </c>
      <c r="D73" s="247">
        <f t="shared" si="29"/>
        <v>3.6692712385972021E-2</v>
      </c>
      <c r="E73" s="215">
        <f t="shared" si="30"/>
        <v>5.5878906157436202E-2</v>
      </c>
      <c r="F73" s="52">
        <f t="shared" si="26"/>
        <v>0.48053786883222882</v>
      </c>
      <c r="H73" s="19">
        <v>1704.164</v>
      </c>
      <c r="I73" s="140">
        <v>1997.152</v>
      </c>
      <c r="J73" s="214">
        <f t="shared" si="31"/>
        <v>4.3206208763465016E-2</v>
      </c>
      <c r="K73" s="215">
        <f t="shared" si="32"/>
        <v>4.949429821745116E-2</v>
      </c>
      <c r="L73" s="52">
        <f t="shared" si="27"/>
        <v>0.17192476780403768</v>
      </c>
      <c r="N73" s="40">
        <f t="shared" si="28"/>
        <v>3.6894892151280478</v>
      </c>
      <c r="O73" s="143">
        <f t="shared" si="28"/>
        <v>2.9204276923796826</v>
      </c>
      <c r="P73" s="52">
        <f t="shared" si="33"/>
        <v>-0.20844661087366104</v>
      </c>
    </row>
    <row r="74" spans="1:16" ht="20.100000000000001" customHeight="1" x14ac:dyDescent="0.25">
      <c r="A74" s="38" t="s">
        <v>180</v>
      </c>
      <c r="B74" s="19">
        <v>2964.21</v>
      </c>
      <c r="C74" s="140">
        <v>5549.1100000000006</v>
      </c>
      <c r="D74" s="247">
        <f t="shared" si="29"/>
        <v>2.3547436978725151E-2</v>
      </c>
      <c r="E74" s="215">
        <f t="shared" si="30"/>
        <v>4.5342615542934596E-2</v>
      </c>
      <c r="F74" s="52">
        <f t="shared" si="26"/>
        <v>0.87203673154061301</v>
      </c>
      <c r="H74" s="19">
        <v>648.6</v>
      </c>
      <c r="I74" s="140">
        <v>1295.962</v>
      </c>
      <c r="J74" s="214">
        <f t="shared" si="31"/>
        <v>1.6444160892955965E-2</v>
      </c>
      <c r="K74" s="215">
        <f t="shared" si="32"/>
        <v>3.2117099603077001E-2</v>
      </c>
      <c r="L74" s="52">
        <f t="shared" si="27"/>
        <v>0.99809127351217997</v>
      </c>
      <c r="N74" s="40">
        <f t="shared" si="28"/>
        <v>2.1881040816946169</v>
      </c>
      <c r="O74" s="143">
        <f t="shared" si="28"/>
        <v>2.3354411788557079</v>
      </c>
      <c r="P74" s="52">
        <f t="shared" si="33"/>
        <v>6.7335506749287316E-2</v>
      </c>
    </row>
    <row r="75" spans="1:16" ht="20.100000000000001" customHeight="1" x14ac:dyDescent="0.25">
      <c r="A75" s="38" t="s">
        <v>179</v>
      </c>
      <c r="B75" s="19">
        <v>4246.62</v>
      </c>
      <c r="C75" s="140">
        <v>4928.45</v>
      </c>
      <c r="D75" s="247">
        <f t="shared" si="29"/>
        <v>3.3734795045760525E-2</v>
      </c>
      <c r="E75" s="215">
        <f t="shared" si="30"/>
        <v>4.0271108983706574E-2</v>
      </c>
      <c r="F75" s="52">
        <f t="shared" si="26"/>
        <v>0.16055827929035327</v>
      </c>
      <c r="H75" s="19">
        <v>1095.857</v>
      </c>
      <c r="I75" s="140">
        <v>1267.8530000000001</v>
      </c>
      <c r="J75" s="214">
        <f t="shared" si="31"/>
        <v>2.7783609040505777E-2</v>
      </c>
      <c r="K75" s="215">
        <f t="shared" si="32"/>
        <v>3.1420490016728878E-2</v>
      </c>
      <c r="L75" s="52">
        <f t="shared" si="27"/>
        <v>0.15695113504772987</v>
      </c>
      <c r="N75" s="40">
        <f t="shared" si="28"/>
        <v>2.5805393465862263</v>
      </c>
      <c r="O75" s="143">
        <f t="shared" si="28"/>
        <v>2.5725187432154129</v>
      </c>
      <c r="P75" s="52">
        <f t="shared" si="33"/>
        <v>-3.1081112486906425E-3</v>
      </c>
    </row>
    <row r="76" spans="1:16" ht="20.100000000000001" customHeight="1" x14ac:dyDescent="0.25">
      <c r="A76" s="38" t="s">
        <v>183</v>
      </c>
      <c r="B76" s="19">
        <v>2118.9500000000003</v>
      </c>
      <c r="C76" s="140">
        <v>1568.8500000000001</v>
      </c>
      <c r="D76" s="247">
        <f t="shared" si="29"/>
        <v>1.683276204657216E-2</v>
      </c>
      <c r="E76" s="215">
        <f t="shared" si="30"/>
        <v>1.2819310194703825E-2</v>
      </c>
      <c r="F76" s="52">
        <f t="shared" si="26"/>
        <v>-0.2596097123575356</v>
      </c>
      <c r="H76" s="19">
        <v>697.59900000000005</v>
      </c>
      <c r="I76" s="140">
        <v>684.87199999999996</v>
      </c>
      <c r="J76" s="214">
        <f t="shared" si="31"/>
        <v>1.7686448033865543E-2</v>
      </c>
      <c r="K76" s="215">
        <f t="shared" si="32"/>
        <v>1.6972798769839356E-2</v>
      </c>
      <c r="L76" s="52">
        <f t="shared" si="27"/>
        <v>-1.8244005510329127E-2</v>
      </c>
      <c r="N76" s="40">
        <f t="shared" si="28"/>
        <v>3.2921918874914455</v>
      </c>
      <c r="O76" s="143">
        <f t="shared" si="28"/>
        <v>4.3654396532491946</v>
      </c>
      <c r="P76" s="52">
        <f t="shared" si="33"/>
        <v>0.32599793767657104</v>
      </c>
    </row>
    <row r="77" spans="1:16" ht="20.100000000000001" customHeight="1" x14ac:dyDescent="0.25">
      <c r="A77" s="38" t="s">
        <v>181</v>
      </c>
      <c r="B77" s="19">
        <v>1840.8700000000001</v>
      </c>
      <c r="C77" s="140">
        <v>2168.2899999999995</v>
      </c>
      <c r="D77" s="247">
        <f t="shared" si="29"/>
        <v>1.4623717722774626E-2</v>
      </c>
      <c r="E77" s="215">
        <f t="shared" si="30"/>
        <v>1.7717424930410394E-2</v>
      </c>
      <c r="F77" s="52">
        <f t="shared" si="26"/>
        <v>0.17786155459103542</v>
      </c>
      <c r="H77" s="19">
        <v>556.04199999999992</v>
      </c>
      <c r="I77" s="140">
        <v>669.8649999999999</v>
      </c>
      <c r="J77" s="214">
        <f t="shared" si="31"/>
        <v>1.4097508651312088E-2</v>
      </c>
      <c r="K77" s="215">
        <f t="shared" si="32"/>
        <v>1.6600888703229857E-2</v>
      </c>
      <c r="L77" s="52">
        <f t="shared" si="27"/>
        <v>0.20470216278626435</v>
      </c>
      <c r="N77" s="40">
        <f t="shared" si="28"/>
        <v>3.0205392015731687</v>
      </c>
      <c r="O77" s="143">
        <f t="shared" si="28"/>
        <v>3.0893699643497872</v>
      </c>
      <c r="P77" s="52">
        <f t="shared" si="33"/>
        <v>2.278757472863447E-2</v>
      </c>
    </row>
    <row r="78" spans="1:16" ht="20.100000000000001" customHeight="1" x14ac:dyDescent="0.25">
      <c r="A78" s="38" t="s">
        <v>177</v>
      </c>
      <c r="B78" s="19">
        <v>206.53000000000003</v>
      </c>
      <c r="C78" s="140">
        <v>335.33</v>
      </c>
      <c r="D78" s="247">
        <f t="shared" si="29"/>
        <v>1.640657092181764E-3</v>
      </c>
      <c r="E78" s="215">
        <f t="shared" si="30"/>
        <v>2.7400320537910145E-3</v>
      </c>
      <c r="F78" s="52">
        <f t="shared" si="26"/>
        <v>0.62363821236624184</v>
      </c>
      <c r="H78" s="19">
        <v>373.15700000000004</v>
      </c>
      <c r="I78" s="140">
        <v>658.48899999999992</v>
      </c>
      <c r="J78" s="214">
        <f t="shared" si="31"/>
        <v>9.460767416485924E-3</v>
      </c>
      <c r="K78" s="215">
        <f t="shared" si="32"/>
        <v>1.6318963673726983E-2</v>
      </c>
      <c r="L78" s="52">
        <f t="shared" si="27"/>
        <v>0.76464330027307503</v>
      </c>
      <c r="N78" s="40">
        <f t="shared" si="28"/>
        <v>18.067932019561322</v>
      </c>
      <c r="O78" s="143">
        <f t="shared" si="28"/>
        <v>19.637044105806218</v>
      </c>
      <c r="P78" s="52">
        <f t="shared" si="33"/>
        <v>8.6845140027430393E-2</v>
      </c>
    </row>
    <row r="79" spans="1:16" ht="20.100000000000001" customHeight="1" x14ac:dyDescent="0.25">
      <c r="A79" s="38" t="s">
        <v>198</v>
      </c>
      <c r="B79" s="19">
        <v>1717.36</v>
      </c>
      <c r="C79" s="140">
        <v>1896.7600000000002</v>
      </c>
      <c r="D79" s="247">
        <f t="shared" si="29"/>
        <v>1.3642564585432013E-2</v>
      </c>
      <c r="E79" s="215">
        <f t="shared" si="30"/>
        <v>1.5498712308319106E-2</v>
      </c>
      <c r="F79" s="52">
        <f t="shared" si="26"/>
        <v>0.10446266362323585</v>
      </c>
      <c r="H79" s="19">
        <v>378.86400000000003</v>
      </c>
      <c r="I79" s="140">
        <v>432.57599999999996</v>
      </c>
      <c r="J79" s="214">
        <f t="shared" si="31"/>
        <v>9.6054587920889143E-3</v>
      </c>
      <c r="K79" s="215">
        <f t="shared" si="32"/>
        <v>1.0720288463628281E-2</v>
      </c>
      <c r="L79" s="52">
        <f t="shared" si="27"/>
        <v>0.14177118966172539</v>
      </c>
      <c r="N79" s="40">
        <f t="shared" si="28"/>
        <v>2.2060837564634093</v>
      </c>
      <c r="O79" s="143">
        <f t="shared" si="28"/>
        <v>2.2806048208524006</v>
      </c>
      <c r="P79" s="52">
        <f t="shared" si="33"/>
        <v>3.3779798328444535E-2</v>
      </c>
    </row>
    <row r="80" spans="1:16" ht="20.100000000000001" customHeight="1" x14ac:dyDescent="0.25">
      <c r="A80" s="38" t="s">
        <v>197</v>
      </c>
      <c r="B80" s="19">
        <v>673.67000000000007</v>
      </c>
      <c r="C80" s="140">
        <v>761.3599999999999</v>
      </c>
      <c r="D80" s="247">
        <f t="shared" si="29"/>
        <v>5.351578285431118E-3</v>
      </c>
      <c r="E80" s="215">
        <f t="shared" si="30"/>
        <v>6.2211875002962059E-3</v>
      </c>
      <c r="F80" s="52">
        <f t="shared" si="26"/>
        <v>0.13016758947259016</v>
      </c>
      <c r="H80" s="19">
        <v>318.34700000000004</v>
      </c>
      <c r="I80" s="140">
        <v>384.44299999999998</v>
      </c>
      <c r="J80" s="214">
        <f t="shared" si="31"/>
        <v>8.0711521550876561E-3</v>
      </c>
      <c r="K80" s="215">
        <f t="shared" si="32"/>
        <v>9.5274353126910596E-3</v>
      </c>
      <c r="L80" s="52">
        <f t="shared" si="27"/>
        <v>0.20762249997644061</v>
      </c>
      <c r="N80" s="40">
        <f t="shared" si="28"/>
        <v>4.7255629610937104</v>
      </c>
      <c r="O80" s="143">
        <f t="shared" si="28"/>
        <v>5.049424713670275</v>
      </c>
      <c r="P80" s="52">
        <f t="shared" si="33"/>
        <v>6.8534004359473863E-2</v>
      </c>
    </row>
    <row r="81" spans="1:16" ht="20.100000000000001" customHeight="1" x14ac:dyDescent="0.25">
      <c r="A81" s="38" t="s">
        <v>206</v>
      </c>
      <c r="B81" s="19">
        <v>536.5</v>
      </c>
      <c r="C81" s="140">
        <v>676.44999999999993</v>
      </c>
      <c r="D81" s="247">
        <f t="shared" si="29"/>
        <v>4.2619112475452293E-3</v>
      </c>
      <c r="E81" s="215">
        <f t="shared" si="30"/>
        <v>5.5273750716814231E-3</v>
      </c>
      <c r="F81" s="52">
        <f t="shared" si="26"/>
        <v>0.2608574091332711</v>
      </c>
      <c r="H81" s="19">
        <v>214.572</v>
      </c>
      <c r="I81" s="140">
        <v>258.82299999999998</v>
      </c>
      <c r="J81" s="214">
        <f t="shared" si="31"/>
        <v>5.4401117655309096E-3</v>
      </c>
      <c r="K81" s="215">
        <f t="shared" si="32"/>
        <v>6.4142652875371327E-3</v>
      </c>
      <c r="L81" s="52">
        <f t="shared" si="27"/>
        <v>0.20622914452957505</v>
      </c>
      <c r="N81" s="40">
        <f t="shared" si="28"/>
        <v>3.999478098788444</v>
      </c>
      <c r="O81" s="143">
        <f t="shared" si="28"/>
        <v>3.8261955798654741</v>
      </c>
      <c r="P81" s="52">
        <f t="shared" si="33"/>
        <v>-4.3326282740606098E-2</v>
      </c>
    </row>
    <row r="82" spans="1:16" ht="20.100000000000001" customHeight="1" x14ac:dyDescent="0.25">
      <c r="A82" s="38" t="s">
        <v>200</v>
      </c>
      <c r="B82" s="19">
        <v>1281.25</v>
      </c>
      <c r="C82" s="140">
        <v>1073.5999999999999</v>
      </c>
      <c r="D82" s="247">
        <f t="shared" si="29"/>
        <v>1.0178143123797436E-2</v>
      </c>
      <c r="E82" s="215">
        <f t="shared" si="30"/>
        <v>8.7725476782573378E-3</v>
      </c>
      <c r="F82" s="52">
        <f t="shared" si="26"/>
        <v>-0.16206829268292691</v>
      </c>
      <c r="H82" s="19">
        <v>280.66599999999994</v>
      </c>
      <c r="I82" s="140">
        <v>254.86999999999998</v>
      </c>
      <c r="J82" s="214">
        <f t="shared" si="31"/>
        <v>7.1158138470280271E-3</v>
      </c>
      <c r="K82" s="215">
        <f t="shared" si="32"/>
        <v>6.3163003049751722E-3</v>
      </c>
      <c r="L82" s="52">
        <f t="shared" si="27"/>
        <v>-9.1909957030776687E-2</v>
      </c>
      <c r="N82" s="40">
        <f t="shared" si="28"/>
        <v>2.190563902439024</v>
      </c>
      <c r="O82" s="143">
        <f t="shared" si="28"/>
        <v>2.3739754098360653</v>
      </c>
      <c r="P82" s="52">
        <f t="shared" si="33"/>
        <v>8.3727987662367068E-2</v>
      </c>
    </row>
    <row r="83" spans="1:16" ht="20.100000000000001" customHeight="1" x14ac:dyDescent="0.25">
      <c r="A83" s="38" t="s">
        <v>204</v>
      </c>
      <c r="B83" s="19">
        <v>1946.1999999999996</v>
      </c>
      <c r="C83" s="140">
        <v>873.33</v>
      </c>
      <c r="D83" s="247">
        <f t="shared" si="29"/>
        <v>1.5460450456612346E-2</v>
      </c>
      <c r="E83" s="215">
        <f t="shared" si="30"/>
        <v>7.136111274080181E-3</v>
      </c>
      <c r="F83" s="52">
        <f t="shared" si="26"/>
        <v>-0.55126400164422962</v>
      </c>
      <c r="H83" s="19">
        <v>466.78699999999998</v>
      </c>
      <c r="I83" s="140">
        <v>237.99299999999999</v>
      </c>
      <c r="J83" s="214">
        <f t="shared" si="31"/>
        <v>1.1834598413105513E-2</v>
      </c>
      <c r="K83" s="215">
        <f t="shared" si="32"/>
        <v>5.8980470768703903E-3</v>
      </c>
      <c r="L83" s="52">
        <f t="shared" si="27"/>
        <v>-0.49014646937468265</v>
      </c>
      <c r="N83" s="40">
        <f t="shared" si="28"/>
        <v>2.3984533963621422</v>
      </c>
      <c r="O83" s="143">
        <f t="shared" si="28"/>
        <v>2.7251210882484282</v>
      </c>
      <c r="P83" s="52">
        <f t="shared" si="33"/>
        <v>0.13619930759620338</v>
      </c>
    </row>
    <row r="84" spans="1:16" ht="20.100000000000001" customHeight="1" x14ac:dyDescent="0.25">
      <c r="A84" s="38" t="s">
        <v>207</v>
      </c>
      <c r="B84" s="19">
        <v>160.44</v>
      </c>
      <c r="C84" s="140">
        <v>673.69999999999993</v>
      </c>
      <c r="D84" s="247">
        <f t="shared" si="29"/>
        <v>1.2745219768055109E-3</v>
      </c>
      <c r="E84" s="215">
        <f t="shared" si="30"/>
        <v>5.504904406521953E-3</v>
      </c>
      <c r="F84" s="52">
        <f t="shared" si="26"/>
        <v>3.199077536773872</v>
      </c>
      <c r="H84" s="19">
        <v>42.41</v>
      </c>
      <c r="I84" s="140">
        <v>213.00300000000001</v>
      </c>
      <c r="J84" s="214">
        <f t="shared" si="31"/>
        <v>1.0752341404105187E-3</v>
      </c>
      <c r="K84" s="215">
        <f t="shared" si="32"/>
        <v>5.2787339187061128E-3</v>
      </c>
      <c r="L84" s="52">
        <f t="shared" si="27"/>
        <v>4.0224711153029951</v>
      </c>
      <c r="N84" s="40">
        <f t="shared" si="28"/>
        <v>2.6433557716280225</v>
      </c>
      <c r="O84" s="143">
        <f t="shared" si="28"/>
        <v>3.1616891791598638</v>
      </c>
      <c r="P84" s="52">
        <f t="shared" si="33"/>
        <v>0.19608915799200338</v>
      </c>
    </row>
    <row r="85" spans="1:16" ht="20.100000000000001" customHeight="1" x14ac:dyDescent="0.25">
      <c r="A85" s="38" t="s">
        <v>199</v>
      </c>
      <c r="B85" s="19">
        <v>753.69999999999993</v>
      </c>
      <c r="C85" s="140">
        <v>962.3900000000001</v>
      </c>
      <c r="D85" s="247">
        <f t="shared" si="29"/>
        <v>5.9873299296828312E-3</v>
      </c>
      <c r="E85" s="215">
        <f t="shared" si="30"/>
        <v>7.863833979208347E-3</v>
      </c>
      <c r="F85" s="52">
        <f t="shared" si="26"/>
        <v>0.27688735571182194</v>
      </c>
      <c r="H85" s="19">
        <v>149.47900000000001</v>
      </c>
      <c r="I85" s="140">
        <v>210.08100000000002</v>
      </c>
      <c r="J85" s="214">
        <f t="shared" si="31"/>
        <v>3.7897883535586881E-3</v>
      </c>
      <c r="K85" s="215">
        <f t="shared" si="32"/>
        <v>5.206319631064815E-3</v>
      </c>
      <c r="L85" s="52">
        <f t="shared" si="27"/>
        <v>0.40542149733407368</v>
      </c>
      <c r="N85" s="40">
        <f t="shared" si="28"/>
        <v>1.9832692052540801</v>
      </c>
      <c r="O85" s="143">
        <f t="shared" si="28"/>
        <v>2.1829092155986656</v>
      </c>
      <c r="P85" s="52">
        <f t="shared" si="33"/>
        <v>0.10066208350117009</v>
      </c>
    </row>
    <row r="86" spans="1:16" ht="20.100000000000001" customHeight="1" x14ac:dyDescent="0.25">
      <c r="A86" s="38" t="s">
        <v>182</v>
      </c>
      <c r="B86" s="19">
        <v>302.99999999999994</v>
      </c>
      <c r="C86" s="140">
        <v>565.87</v>
      </c>
      <c r="D86" s="247">
        <f t="shared" si="29"/>
        <v>2.4070067250814616E-3</v>
      </c>
      <c r="E86" s="215">
        <f t="shared" si="30"/>
        <v>4.6238091977416915E-3</v>
      </c>
      <c r="F86" s="52">
        <f t="shared" si="26"/>
        <v>0.86755775577557792</v>
      </c>
      <c r="H86" s="19">
        <v>126.03</v>
      </c>
      <c r="I86" s="140">
        <v>200.149</v>
      </c>
      <c r="J86" s="214">
        <f t="shared" si="31"/>
        <v>3.1952784417811292E-3</v>
      </c>
      <c r="K86" s="215">
        <f t="shared" si="32"/>
        <v>4.9601804439144501E-3</v>
      </c>
      <c r="L86" s="52">
        <f t="shared" si="27"/>
        <v>0.58810600650638734</v>
      </c>
      <c r="N86" s="40">
        <f t="shared" si="28"/>
        <v>4.15940594059406</v>
      </c>
      <c r="O86" s="143">
        <f t="shared" si="28"/>
        <v>3.5370138017565873</v>
      </c>
      <c r="P86" s="52">
        <f t="shared" si="33"/>
        <v>-0.14963486318158709</v>
      </c>
    </row>
    <row r="87" spans="1:16" ht="20.100000000000001" customHeight="1" x14ac:dyDescent="0.25">
      <c r="A87" s="38" t="s">
        <v>212</v>
      </c>
      <c r="B87" s="19">
        <v>2163.4500000000003</v>
      </c>
      <c r="C87" s="140">
        <v>1012.82</v>
      </c>
      <c r="D87" s="247">
        <f t="shared" si="29"/>
        <v>1.7186266334579176E-2</v>
      </c>
      <c r="E87" s="215">
        <f t="shared" si="30"/>
        <v>8.275905122478203E-3</v>
      </c>
      <c r="F87" s="52">
        <f t="shared" si="26"/>
        <v>-0.53184959208671334</v>
      </c>
      <c r="H87" s="19">
        <v>498.71800000000002</v>
      </c>
      <c r="I87" s="140">
        <v>178.47199999999998</v>
      </c>
      <c r="J87" s="214">
        <f t="shared" si="31"/>
        <v>1.2644155152965178E-2</v>
      </c>
      <c r="K87" s="215">
        <f t="shared" si="32"/>
        <v>4.4229715071586653E-3</v>
      </c>
      <c r="L87" s="52">
        <f t="shared" si="27"/>
        <v>-0.64213844296776945</v>
      </c>
      <c r="N87" s="40">
        <f t="shared" si="28"/>
        <v>2.3051977166100439</v>
      </c>
      <c r="O87" s="143">
        <f t="shared" si="28"/>
        <v>1.7621294998124046</v>
      </c>
      <c r="P87" s="52">
        <f t="shared" si="33"/>
        <v>-0.23558422467824558</v>
      </c>
    </row>
    <row r="88" spans="1:16" ht="20.100000000000001" customHeight="1" x14ac:dyDescent="0.25">
      <c r="A88" s="38" t="s">
        <v>208</v>
      </c>
      <c r="B88" s="19">
        <v>220.71000000000004</v>
      </c>
      <c r="C88" s="140">
        <v>517.24</v>
      </c>
      <c r="D88" s="247">
        <f t="shared" si="29"/>
        <v>1.7533018293489427E-3</v>
      </c>
      <c r="E88" s="215">
        <f t="shared" si="30"/>
        <v>4.2264461262125803E-3</v>
      </c>
      <c r="F88" s="52">
        <f t="shared" ref="F88:F94" si="34">(C88-B88)/B88</f>
        <v>1.3435277060395991</v>
      </c>
      <c r="H88" s="19">
        <v>104.68700000000001</v>
      </c>
      <c r="I88" s="140">
        <v>176.916</v>
      </c>
      <c r="J88" s="214">
        <f t="shared" si="31"/>
        <v>2.6541626139390709E-3</v>
      </c>
      <c r="K88" s="215">
        <f t="shared" si="32"/>
        <v>4.3844100316042991E-3</v>
      </c>
      <c r="L88" s="52">
        <f t="shared" ref="L88:L95" si="35">(I88-H88)/H88</f>
        <v>0.6899519520093228</v>
      </c>
      <c r="N88" s="40">
        <f t="shared" si="28"/>
        <v>4.7431924244483712</v>
      </c>
      <c r="O88" s="143">
        <f t="shared" si="28"/>
        <v>3.4203851210269893</v>
      </c>
      <c r="P88" s="52">
        <f t="shared" si="33"/>
        <v>-0.27888543939374821</v>
      </c>
    </row>
    <row r="89" spans="1:16" ht="20.100000000000001" customHeight="1" x14ac:dyDescent="0.25">
      <c r="A89" s="38" t="s">
        <v>203</v>
      </c>
      <c r="B89" s="19">
        <v>1435.0699999999997</v>
      </c>
      <c r="C89" s="140">
        <v>536.33000000000004</v>
      </c>
      <c r="D89" s="247">
        <f t="shared" si="29"/>
        <v>1.1400076372814037E-2</v>
      </c>
      <c r="E89" s="215">
        <f t="shared" si="30"/>
        <v>4.3824333981741419E-3</v>
      </c>
      <c r="F89" s="52">
        <f t="shared" si="34"/>
        <v>-0.62626910185565854</v>
      </c>
      <c r="H89" s="19">
        <v>340.40299999999996</v>
      </c>
      <c r="I89" s="140">
        <v>132.71899999999999</v>
      </c>
      <c r="J89" s="214">
        <f t="shared" si="31"/>
        <v>8.6303448973865087E-3</v>
      </c>
      <c r="K89" s="215">
        <f t="shared" si="32"/>
        <v>3.2891005617608974E-3</v>
      </c>
      <c r="L89" s="52">
        <f t="shared" si="35"/>
        <v>-0.6101121317967233</v>
      </c>
      <c r="N89" s="40">
        <f t="shared" si="28"/>
        <v>2.3720306326520659</v>
      </c>
      <c r="O89" s="143">
        <f t="shared" si="28"/>
        <v>2.4745772192493423</v>
      </c>
      <c r="P89" s="52">
        <f t="shared" si="33"/>
        <v>4.3231560834702788E-2</v>
      </c>
    </row>
    <row r="90" spans="1:16" ht="20.100000000000001" customHeight="1" x14ac:dyDescent="0.25">
      <c r="A90" s="38" t="s">
        <v>216</v>
      </c>
      <c r="B90" s="19">
        <v>94.05</v>
      </c>
      <c r="C90" s="140">
        <v>246.08999999999997</v>
      </c>
      <c r="D90" s="247">
        <f t="shared" si="29"/>
        <v>7.4712535476538456E-4</v>
      </c>
      <c r="E90" s="215">
        <f t="shared" si="30"/>
        <v>2.0108385414887744E-3</v>
      </c>
      <c r="F90" s="52">
        <f t="shared" si="34"/>
        <v>1.6165869218500795</v>
      </c>
      <c r="H90" s="19">
        <v>37.067999999999998</v>
      </c>
      <c r="I90" s="140">
        <v>131.28699999999998</v>
      </c>
      <c r="J90" s="214">
        <f t="shared" si="31"/>
        <v>9.397967252236999E-4</v>
      </c>
      <c r="K90" s="215">
        <f t="shared" si="32"/>
        <v>3.253612108680015E-3</v>
      </c>
      <c r="L90" s="52">
        <f t="shared" si="35"/>
        <v>2.5417880651775113</v>
      </c>
      <c r="N90" s="40">
        <f t="shared" si="28"/>
        <v>3.9413078149920255</v>
      </c>
      <c r="O90" s="143">
        <f t="shared" si="28"/>
        <v>5.3349181193872148</v>
      </c>
      <c r="P90" s="52">
        <f t="shared" si="33"/>
        <v>0.35359083071211705</v>
      </c>
    </row>
    <row r="91" spans="1:16" ht="20.100000000000001" customHeight="1" x14ac:dyDescent="0.25">
      <c r="A91" s="38" t="s">
        <v>213</v>
      </c>
      <c r="B91" s="19">
        <v>95.59</v>
      </c>
      <c r="C91" s="140">
        <v>147.94999999999999</v>
      </c>
      <c r="D91" s="247">
        <f t="shared" si="29"/>
        <v>7.593589863054026E-4</v>
      </c>
      <c r="E91" s="215">
        <f t="shared" si="30"/>
        <v>1.2089217855795204E-3</v>
      </c>
      <c r="F91" s="52">
        <f t="shared" si="34"/>
        <v>0.54775604142692735</v>
      </c>
      <c r="H91" s="19">
        <v>133.29400000000001</v>
      </c>
      <c r="I91" s="140">
        <v>100.08900000000001</v>
      </c>
      <c r="J91" s="214">
        <f t="shared" si="31"/>
        <v>3.3794449307210494E-3</v>
      </c>
      <c r="K91" s="215">
        <f t="shared" si="32"/>
        <v>2.4804495673271085E-3</v>
      </c>
      <c r="L91" s="52">
        <f t="shared" si="35"/>
        <v>-0.24911098774138368</v>
      </c>
      <c r="N91" s="40">
        <f t="shared" si="28"/>
        <v>13.944345642849672</v>
      </c>
      <c r="O91" s="143">
        <f t="shared" si="28"/>
        <v>6.7650557620817855</v>
      </c>
      <c r="P91" s="52">
        <f t="shared" ref="P91:P93" si="36">(O91-N91)/N91</f>
        <v>-0.51485312144777873</v>
      </c>
    </row>
    <row r="92" spans="1:16" ht="20.100000000000001" customHeight="1" x14ac:dyDescent="0.25">
      <c r="A92" s="38" t="s">
        <v>184</v>
      </c>
      <c r="B92" s="19">
        <v>683.50000000000011</v>
      </c>
      <c r="C92" s="140">
        <v>384.43999999999994</v>
      </c>
      <c r="D92" s="247">
        <f t="shared" si="29"/>
        <v>5.4296669854560385E-3</v>
      </c>
      <c r="E92" s="215">
        <f t="shared" si="30"/>
        <v>3.1413172777843244E-3</v>
      </c>
      <c r="F92" s="52">
        <f t="shared" si="34"/>
        <v>-0.43754206291148517</v>
      </c>
      <c r="H92" s="19">
        <v>164.14599999999999</v>
      </c>
      <c r="I92" s="140">
        <v>94.710999999999999</v>
      </c>
      <c r="J92" s="214">
        <f t="shared" si="31"/>
        <v>4.1616454423915351E-3</v>
      </c>
      <c r="K92" s="215">
        <f t="shared" si="32"/>
        <v>2.3471696087593815E-3</v>
      </c>
      <c r="L92" s="52">
        <f t="shared" si="35"/>
        <v>-0.42300756643475929</v>
      </c>
      <c r="N92" s="40">
        <f t="shared" si="28"/>
        <v>2.4015508412582292</v>
      </c>
      <c r="O92" s="143">
        <f t="shared" si="28"/>
        <v>2.4636094058890858</v>
      </c>
      <c r="P92" s="52">
        <f t="shared" si="36"/>
        <v>2.5841037201753653E-2</v>
      </c>
    </row>
    <row r="93" spans="1:16" ht="20.100000000000001" customHeight="1" x14ac:dyDescent="0.25">
      <c r="A93" s="38" t="s">
        <v>202</v>
      </c>
      <c r="B93" s="19">
        <v>110.44</v>
      </c>
      <c r="C93" s="140">
        <v>126.73</v>
      </c>
      <c r="D93" s="247">
        <f t="shared" si="29"/>
        <v>8.7732614758414748E-4</v>
      </c>
      <c r="E93" s="215">
        <f t="shared" si="30"/>
        <v>1.035529962058078E-3</v>
      </c>
      <c r="F93" s="52">
        <f t="shared" si="34"/>
        <v>0.14750090546903302</v>
      </c>
      <c r="H93" s="19">
        <v>59.140000000000008</v>
      </c>
      <c r="I93" s="140">
        <v>85.863</v>
      </c>
      <c r="J93" s="214">
        <f t="shared" si="31"/>
        <v>1.4993951205818934E-3</v>
      </c>
      <c r="K93" s="215">
        <f t="shared" si="32"/>
        <v>2.1278945858127017E-3</v>
      </c>
      <c r="L93" s="52">
        <f t="shared" si="35"/>
        <v>0.45185999323638804</v>
      </c>
      <c r="N93" s="40">
        <f t="shared" si="28"/>
        <v>5.3549438609199571</v>
      </c>
      <c r="O93" s="143">
        <f t="shared" si="28"/>
        <v>6.775270259607038</v>
      </c>
      <c r="P93" s="52">
        <f t="shared" si="36"/>
        <v>0.26523646850017113</v>
      </c>
    </row>
    <row r="94" spans="1:16" ht="20.100000000000001" customHeight="1" x14ac:dyDescent="0.25">
      <c r="A94" s="38" t="s">
        <v>218</v>
      </c>
      <c r="B94" s="19">
        <v>242.24</v>
      </c>
      <c r="C94" s="140">
        <v>315.37</v>
      </c>
      <c r="D94" s="247">
        <f t="shared" si="29"/>
        <v>1.9243343534116615E-3</v>
      </c>
      <c r="E94" s="215">
        <f t="shared" si="30"/>
        <v>2.5769358804880933E-3</v>
      </c>
      <c r="F94" s="52">
        <f t="shared" si="34"/>
        <v>0.30189068692206072</v>
      </c>
      <c r="H94" s="19">
        <v>44.425000000000004</v>
      </c>
      <c r="I94" s="140">
        <v>85.471999999999994</v>
      </c>
      <c r="J94" s="214">
        <f t="shared" si="31"/>
        <v>1.1263210725710282E-3</v>
      </c>
      <c r="K94" s="215">
        <f t="shared" si="32"/>
        <v>2.1182046520455055E-3</v>
      </c>
      <c r="L94" s="52">
        <f t="shared" si="35"/>
        <v>0.92396173325830022</v>
      </c>
      <c r="N94" s="40">
        <f t="shared" ref="N94" si="37">(H94/B94)*10</f>
        <v>1.8339250330250991</v>
      </c>
      <c r="O94" s="143">
        <f t="shared" ref="O94" si="38">(I94/C94)*10</f>
        <v>2.7102134001331768</v>
      </c>
      <c r="P94" s="52">
        <f t="shared" ref="P94" si="39">(O94-N94)/N94</f>
        <v>0.47782125840914064</v>
      </c>
    </row>
    <row r="95" spans="1:16" ht="20.100000000000001" customHeight="1" thickBot="1" x14ac:dyDescent="0.3">
      <c r="A95" s="8" t="s">
        <v>17</v>
      </c>
      <c r="B95" s="19">
        <f>B96-SUM(B68:B94)</f>
        <v>3367.2700000000332</v>
      </c>
      <c r="C95" s="140">
        <f>C96-SUM(C68:C94)</f>
        <v>2960.8199999999633</v>
      </c>
      <c r="D95" s="247">
        <f t="shared" si="29"/>
        <v>2.674931199724467E-2</v>
      </c>
      <c r="E95" s="215">
        <f t="shared" si="30"/>
        <v>2.4193307206350198E-2</v>
      </c>
      <c r="F95" s="52">
        <f>(C95-B95)/B95</f>
        <v>-0.12070609128465072</v>
      </c>
      <c r="H95" s="19">
        <f>H96-SUM(H68:H94)</f>
        <v>925.53300000000309</v>
      </c>
      <c r="I95" s="140">
        <f>I96-SUM(I68:I94)</f>
        <v>906.24800000002142</v>
      </c>
      <c r="J95" s="214">
        <f t="shared" si="31"/>
        <v>2.3465330810577036E-2</v>
      </c>
      <c r="K95" s="215">
        <f t="shared" si="32"/>
        <v>2.2459036052824091E-2</v>
      </c>
      <c r="L95" s="52">
        <f t="shared" si="35"/>
        <v>-2.0836642237480024E-2</v>
      </c>
      <c r="N95" s="40">
        <f t="shared" si="28"/>
        <v>2.7486153471506416</v>
      </c>
      <c r="O95" s="143">
        <f t="shared" si="28"/>
        <v>3.0608007241238329</v>
      </c>
      <c r="P95" s="52">
        <f>(O95-N95)/N95</f>
        <v>0.11357914351195737</v>
      </c>
    </row>
    <row r="96" spans="1:16" ht="26.25" customHeight="1" thickBot="1" x14ac:dyDescent="0.3">
      <c r="A96" s="12" t="s">
        <v>18</v>
      </c>
      <c r="B96" s="17">
        <v>125882.49000000003</v>
      </c>
      <c r="C96" s="145">
        <v>122381.77999999996</v>
      </c>
      <c r="D96" s="243">
        <f>SUM(D68:D95)</f>
        <v>1</v>
      </c>
      <c r="E96" s="244">
        <f>SUM(E68:E95)</f>
        <v>1</v>
      </c>
      <c r="F96" s="57">
        <f>(C96-B96)/B96</f>
        <v>-2.780934822627101E-2</v>
      </c>
      <c r="G96" s="1"/>
      <c r="H96" s="17">
        <v>39442.572</v>
      </c>
      <c r="I96" s="145">
        <v>40351.15300000002</v>
      </c>
      <c r="J96" s="255">
        <f t="shared" si="31"/>
        <v>1</v>
      </c>
      <c r="K96" s="244">
        <f t="shared" si="32"/>
        <v>1</v>
      </c>
      <c r="L96" s="57">
        <f>(I96-H96)/H96</f>
        <v>2.3035541394207763E-2</v>
      </c>
      <c r="M96" s="1"/>
      <c r="N96" s="37">
        <f t="shared" si="28"/>
        <v>3.1332850184326659</v>
      </c>
      <c r="O96" s="150">
        <f t="shared" si="28"/>
        <v>3.2971536285875263</v>
      </c>
      <c r="P96" s="57">
        <f>(O96-N96)/N96</f>
        <v>5.2299299039456931E-2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P96"/>
  <sheetViews>
    <sheetView showGridLines="0" topLeftCell="A4" workbookViewId="0">
      <selection activeCell="P92" sqref="P92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137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jan-fev</v>
      </c>
      <c r="E5" s="347"/>
      <c r="F5" s="131" t="s">
        <v>153</v>
      </c>
      <c r="H5" s="348" t="str">
        <f>B5</f>
        <v>jan-fev</v>
      </c>
      <c r="I5" s="347"/>
      <c r="J5" s="345" t="str">
        <f>B5</f>
        <v>jan-fev</v>
      </c>
      <c r="K5" s="346"/>
      <c r="L5" s="131" t="str">
        <f>F5</f>
        <v>2023/2022</v>
      </c>
      <c r="N5" s="348" t="str">
        <f>B5</f>
        <v>jan-fev</v>
      </c>
      <c r="O5" s="346"/>
      <c r="P5" s="131" t="str">
        <f>L5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162</v>
      </c>
      <c r="B7" s="39">
        <v>8693.56</v>
      </c>
      <c r="C7" s="147">
        <v>8356.07</v>
      </c>
      <c r="D7" s="247">
        <f>B7/$B$33</f>
        <v>0.18048481330481639</v>
      </c>
      <c r="E7" s="246">
        <f>C7/$C$33</f>
        <v>0.19624064688416565</v>
      </c>
      <c r="F7" s="52">
        <f>(C7-B7)/B7</f>
        <v>-3.8820690258076072E-2</v>
      </c>
      <c r="H7" s="39">
        <v>2405.8990000000003</v>
      </c>
      <c r="I7" s="147">
        <v>2607.6099999999997</v>
      </c>
      <c r="J7" s="247">
        <f>H7/$H$33</f>
        <v>0.20182212935814844</v>
      </c>
      <c r="K7" s="246">
        <f>I7/$I$33</f>
        <v>0.22589318903807171</v>
      </c>
      <c r="L7" s="52">
        <f t="shared" ref="L7:L33" si="0">(I7-H7)/H7</f>
        <v>8.384017782957609E-2</v>
      </c>
      <c r="N7" s="27">
        <f t="shared" ref="N7:O33" si="1">(H7/B7)*10</f>
        <v>2.767449698397435</v>
      </c>
      <c r="O7" s="151">
        <f t="shared" si="1"/>
        <v>3.120617706649178</v>
      </c>
      <c r="P7" s="61">
        <f>(O7-N7)/N7</f>
        <v>0.12761496928246041</v>
      </c>
    </row>
    <row r="8" spans="1:16" ht="20.100000000000001" customHeight="1" x14ac:dyDescent="0.25">
      <c r="A8" s="8" t="s">
        <v>164</v>
      </c>
      <c r="B8" s="19">
        <v>6376.9400000000005</v>
      </c>
      <c r="C8" s="140">
        <v>4347.87</v>
      </c>
      <c r="D8" s="247">
        <f t="shared" ref="D8:D32" si="2">B8/$B$33</f>
        <v>0.13239004796148138</v>
      </c>
      <c r="E8" s="215">
        <f t="shared" ref="E8:E32" si="3">C8/$C$33</f>
        <v>0.10210886473764071</v>
      </c>
      <c r="F8" s="52">
        <f t="shared" ref="F8:F33" si="4">(C8-B8)/B8</f>
        <v>-0.31818866101923499</v>
      </c>
      <c r="H8" s="19">
        <v>1382.806</v>
      </c>
      <c r="I8" s="140">
        <v>1007.2860000000001</v>
      </c>
      <c r="J8" s="247">
        <f t="shared" ref="J8:J32" si="5">H8/$H$33</f>
        <v>0.11599857326064968</v>
      </c>
      <c r="K8" s="215">
        <f t="shared" ref="K8:K32" si="6">I8/$I$33</f>
        <v>8.7259615821922418E-2</v>
      </c>
      <c r="L8" s="52">
        <f t="shared" si="0"/>
        <v>-0.27156376237881524</v>
      </c>
      <c r="N8" s="27">
        <f t="shared" si="1"/>
        <v>2.1684475626240798</v>
      </c>
      <c r="O8" s="152">
        <f t="shared" si="1"/>
        <v>2.3167344009825501</v>
      </c>
      <c r="P8" s="52">
        <f t="shared" ref="P8:P71" si="7">(O8-N8)/N8</f>
        <v>6.8383870984191852E-2</v>
      </c>
    </row>
    <row r="9" spans="1:16" ht="20.100000000000001" customHeight="1" x14ac:dyDescent="0.25">
      <c r="A9" s="8" t="s">
        <v>169</v>
      </c>
      <c r="B9" s="19">
        <v>6081.5599999999995</v>
      </c>
      <c r="C9" s="140">
        <v>3771.7400000000002</v>
      </c>
      <c r="D9" s="247">
        <f t="shared" si="2"/>
        <v>0.12625773805000934</v>
      </c>
      <c r="E9" s="215">
        <f t="shared" si="3"/>
        <v>8.8578565938160284E-2</v>
      </c>
      <c r="F9" s="52">
        <f t="shared" si="4"/>
        <v>-0.37980715474319082</v>
      </c>
      <c r="H9" s="19">
        <v>1331.2809999999999</v>
      </c>
      <c r="I9" s="140">
        <v>930.13499999999999</v>
      </c>
      <c r="J9" s="247">
        <f t="shared" si="5"/>
        <v>0.11167632813931307</v>
      </c>
      <c r="K9" s="215">
        <f t="shared" si="6"/>
        <v>8.0576144970270422E-2</v>
      </c>
      <c r="L9" s="52">
        <f t="shared" si="0"/>
        <v>-0.30132331190785416</v>
      </c>
      <c r="N9" s="27">
        <f t="shared" si="1"/>
        <v>2.1890452449700408</v>
      </c>
      <c r="O9" s="152">
        <f t="shared" si="1"/>
        <v>2.466063408400367</v>
      </c>
      <c r="P9" s="52">
        <f t="shared" si="7"/>
        <v>0.12654748186080431</v>
      </c>
    </row>
    <row r="10" spans="1:16" ht="20.100000000000001" customHeight="1" x14ac:dyDescent="0.25">
      <c r="A10" s="8" t="s">
        <v>166</v>
      </c>
      <c r="B10" s="19">
        <v>2063.46</v>
      </c>
      <c r="C10" s="140">
        <v>2720.0600000000004</v>
      </c>
      <c r="D10" s="247">
        <f t="shared" si="2"/>
        <v>4.2838974236326252E-2</v>
      </c>
      <c r="E10" s="215">
        <f t="shared" si="3"/>
        <v>6.3880069693497507E-2</v>
      </c>
      <c r="F10" s="52">
        <f t="shared" si="4"/>
        <v>0.31820340592984614</v>
      </c>
      <c r="H10" s="19">
        <v>520.64300000000003</v>
      </c>
      <c r="I10" s="140">
        <v>831.11599999999999</v>
      </c>
      <c r="J10" s="247">
        <f t="shared" si="5"/>
        <v>4.3674850397050942E-2</v>
      </c>
      <c r="K10" s="215">
        <f t="shared" si="6"/>
        <v>7.1998283370813126E-2</v>
      </c>
      <c r="L10" s="52">
        <f t="shared" si="0"/>
        <v>0.59632608140318788</v>
      </c>
      <c r="N10" s="27">
        <f t="shared" si="1"/>
        <v>2.5231552828743951</v>
      </c>
      <c r="O10" s="152">
        <f t="shared" si="1"/>
        <v>3.0555061285412815</v>
      </c>
      <c r="P10" s="52">
        <f t="shared" si="7"/>
        <v>0.21098616057448069</v>
      </c>
    </row>
    <row r="11" spans="1:16" ht="20.100000000000001" customHeight="1" x14ac:dyDescent="0.25">
      <c r="A11" s="8" t="s">
        <v>163</v>
      </c>
      <c r="B11" s="19">
        <v>4222.42</v>
      </c>
      <c r="C11" s="140">
        <v>3048.2</v>
      </c>
      <c r="D11" s="247">
        <f t="shared" si="2"/>
        <v>8.7660599960720675E-2</v>
      </c>
      <c r="E11" s="215">
        <f t="shared" si="3"/>
        <v>7.158637252109111E-2</v>
      </c>
      <c r="F11" s="52">
        <f t="shared" si="4"/>
        <v>-0.27809171044093206</v>
      </c>
      <c r="H11" s="19">
        <v>993.78700000000003</v>
      </c>
      <c r="I11" s="140">
        <v>727.04399999999998</v>
      </c>
      <c r="J11" s="247">
        <f t="shared" si="5"/>
        <v>8.3365182191125334E-2</v>
      </c>
      <c r="K11" s="215">
        <f t="shared" si="6"/>
        <v>6.2982688258978847E-2</v>
      </c>
      <c r="L11" s="52">
        <f t="shared" si="0"/>
        <v>-0.2684106352769759</v>
      </c>
      <c r="N11" s="27">
        <f t="shared" si="1"/>
        <v>2.3535958052491228</v>
      </c>
      <c r="O11" s="152">
        <f t="shared" si="1"/>
        <v>2.385158454169674</v>
      </c>
      <c r="P11" s="52">
        <f t="shared" si="7"/>
        <v>1.3410394788331264E-2</v>
      </c>
    </row>
    <row r="12" spans="1:16" ht="20.100000000000001" customHeight="1" x14ac:dyDescent="0.25">
      <c r="A12" s="8" t="s">
        <v>168</v>
      </c>
      <c r="B12" s="19">
        <v>3217.26</v>
      </c>
      <c r="C12" s="140">
        <v>2013.4</v>
      </c>
      <c r="D12" s="247">
        <f t="shared" si="2"/>
        <v>6.6792725931960395E-2</v>
      </c>
      <c r="E12" s="215">
        <f t="shared" si="3"/>
        <v>4.7284299729008869E-2</v>
      </c>
      <c r="F12" s="52">
        <f t="shared" si="4"/>
        <v>-0.37418797361730172</v>
      </c>
      <c r="H12" s="19">
        <v>1033.6120000000001</v>
      </c>
      <c r="I12" s="140">
        <v>707.74699999999996</v>
      </c>
      <c r="J12" s="247">
        <f t="shared" si="5"/>
        <v>8.6705956804560169E-2</v>
      </c>
      <c r="K12" s="215">
        <f t="shared" si="6"/>
        <v>6.1311019232986583E-2</v>
      </c>
      <c r="L12" s="52">
        <f t="shared" si="0"/>
        <v>-0.31526820509049824</v>
      </c>
      <c r="N12" s="27">
        <f t="shared" si="1"/>
        <v>3.2127089510950313</v>
      </c>
      <c r="O12" s="152">
        <f t="shared" si="1"/>
        <v>3.515183272077083</v>
      </c>
      <c r="P12" s="52">
        <f t="shared" si="7"/>
        <v>9.4149306889114645E-2</v>
      </c>
    </row>
    <row r="13" spans="1:16" ht="20.100000000000001" customHeight="1" x14ac:dyDescent="0.25">
      <c r="A13" s="8" t="s">
        <v>171</v>
      </c>
      <c r="B13" s="19">
        <v>3114.31</v>
      </c>
      <c r="C13" s="140">
        <v>3296.5299999999997</v>
      </c>
      <c r="D13" s="247">
        <f t="shared" si="2"/>
        <v>6.4655406867074328E-2</v>
      </c>
      <c r="E13" s="215">
        <f t="shared" si="3"/>
        <v>7.7418353325553593E-2</v>
      </c>
      <c r="F13" s="52">
        <f t="shared" si="4"/>
        <v>5.8510552899358061E-2</v>
      </c>
      <c r="H13" s="19">
        <v>735.20100000000002</v>
      </c>
      <c r="I13" s="140">
        <v>681.10500000000002</v>
      </c>
      <c r="J13" s="247">
        <f t="shared" si="5"/>
        <v>6.167334178460529E-2</v>
      </c>
      <c r="K13" s="215">
        <f t="shared" si="6"/>
        <v>5.9003064307843522E-2</v>
      </c>
      <c r="L13" s="52">
        <f t="shared" si="0"/>
        <v>-7.3579878155769649E-2</v>
      </c>
      <c r="N13" s="27">
        <f t="shared" si="1"/>
        <v>2.360718746688673</v>
      </c>
      <c r="O13" s="152">
        <f t="shared" si="1"/>
        <v>2.066127109415052</v>
      </c>
      <c r="P13" s="52">
        <f t="shared" si="7"/>
        <v>-0.1247889600092506</v>
      </c>
    </row>
    <row r="14" spans="1:16" ht="20.100000000000001" customHeight="1" x14ac:dyDescent="0.25">
      <c r="A14" s="8" t="s">
        <v>174</v>
      </c>
      <c r="B14" s="19">
        <v>1627.98</v>
      </c>
      <c r="C14" s="140">
        <v>1723.7199999999998</v>
      </c>
      <c r="D14" s="247">
        <f t="shared" si="2"/>
        <v>3.3798083450735372E-2</v>
      </c>
      <c r="E14" s="215">
        <f t="shared" si="3"/>
        <v>4.04812223745342E-2</v>
      </c>
      <c r="F14" s="52">
        <f t="shared" si="4"/>
        <v>5.8809076278578225E-2</v>
      </c>
      <c r="H14" s="19">
        <v>366.43200000000002</v>
      </c>
      <c r="I14" s="140">
        <v>458.38400000000001</v>
      </c>
      <c r="J14" s="247">
        <f t="shared" si="5"/>
        <v>3.0738649671064763E-2</v>
      </c>
      <c r="K14" s="215">
        <f t="shared" si="6"/>
        <v>3.9709091299706428E-2</v>
      </c>
      <c r="L14" s="52">
        <f t="shared" si="0"/>
        <v>0.25093878263907082</v>
      </c>
      <c r="N14" s="27">
        <f t="shared" si="1"/>
        <v>2.2508384623889728</v>
      </c>
      <c r="O14" s="152">
        <f t="shared" si="1"/>
        <v>2.6592718074861348</v>
      </c>
      <c r="P14" s="52">
        <f t="shared" si="7"/>
        <v>0.18145831072375715</v>
      </c>
    </row>
    <row r="15" spans="1:16" ht="20.100000000000001" customHeight="1" x14ac:dyDescent="0.25">
      <c r="A15" s="8" t="s">
        <v>170</v>
      </c>
      <c r="B15" s="19">
        <v>1396.08</v>
      </c>
      <c r="C15" s="140">
        <v>1259.71</v>
      </c>
      <c r="D15" s="247">
        <f t="shared" si="2"/>
        <v>2.8983665858243121E-2</v>
      </c>
      <c r="E15" s="215">
        <f t="shared" si="3"/>
        <v>2.9584039540890915E-2</v>
      </c>
      <c r="F15" s="52">
        <f t="shared" si="4"/>
        <v>-9.7680648673428377E-2</v>
      </c>
      <c r="H15" s="19">
        <v>396.28800000000001</v>
      </c>
      <c r="I15" s="140">
        <v>388.322</v>
      </c>
      <c r="J15" s="247">
        <f t="shared" si="5"/>
        <v>3.3243161079946383E-2</v>
      </c>
      <c r="K15" s="215">
        <f t="shared" si="6"/>
        <v>3.3639729466309033E-2</v>
      </c>
      <c r="L15" s="52">
        <f t="shared" si="0"/>
        <v>-2.0101542312661518E-2</v>
      </c>
      <c r="N15" s="27">
        <f t="shared" si="1"/>
        <v>2.8385765858690046</v>
      </c>
      <c r="O15" s="152">
        <f t="shared" si="1"/>
        <v>3.0826301291567102</v>
      </c>
      <c r="P15" s="52">
        <f t="shared" si="7"/>
        <v>8.5977438305752385E-2</v>
      </c>
    </row>
    <row r="16" spans="1:16" ht="20.100000000000001" customHeight="1" x14ac:dyDescent="0.25">
      <c r="A16" s="8" t="s">
        <v>180</v>
      </c>
      <c r="B16" s="19">
        <v>928.57</v>
      </c>
      <c r="C16" s="140">
        <v>1765.7</v>
      </c>
      <c r="D16" s="247">
        <f t="shared" si="2"/>
        <v>1.9277808296078173E-2</v>
      </c>
      <c r="E16" s="215">
        <f t="shared" si="3"/>
        <v>4.1467114349613074E-2</v>
      </c>
      <c r="F16" s="52">
        <f t="shared" si="4"/>
        <v>0.90152600234769587</v>
      </c>
      <c r="H16" s="19">
        <v>198.19600000000003</v>
      </c>
      <c r="I16" s="140">
        <v>373.40999999999997</v>
      </c>
      <c r="J16" s="247">
        <f t="shared" si="5"/>
        <v>1.6625942631119422E-2</v>
      </c>
      <c r="K16" s="215">
        <f t="shared" si="6"/>
        <v>3.2347926154105235E-2</v>
      </c>
      <c r="L16" s="52">
        <f t="shared" si="0"/>
        <v>0.88404407757976911</v>
      </c>
      <c r="N16" s="27">
        <f t="shared" si="1"/>
        <v>2.1344217452642238</v>
      </c>
      <c r="O16" s="152">
        <f t="shared" si="1"/>
        <v>2.1147986634196068</v>
      </c>
      <c r="P16" s="52">
        <f t="shared" si="7"/>
        <v>-9.1936290886072535E-3</v>
      </c>
    </row>
    <row r="17" spans="1:16" ht="20.100000000000001" customHeight="1" x14ac:dyDescent="0.25">
      <c r="A17" s="8" t="s">
        <v>173</v>
      </c>
      <c r="B17" s="19">
        <v>848.31</v>
      </c>
      <c r="C17" s="140">
        <v>875.56999999999994</v>
      </c>
      <c r="D17" s="247">
        <f t="shared" si="2"/>
        <v>1.761155061615826E-2</v>
      </c>
      <c r="E17" s="215">
        <f t="shared" si="3"/>
        <v>2.0562587818480329E-2</v>
      </c>
      <c r="F17" s="52">
        <f t="shared" si="4"/>
        <v>3.2134479140880093E-2</v>
      </c>
      <c r="H17" s="19">
        <v>321.74900000000002</v>
      </c>
      <c r="I17" s="140">
        <v>345.33699999999999</v>
      </c>
      <c r="J17" s="247">
        <f t="shared" si="5"/>
        <v>2.6990355080930204E-2</v>
      </c>
      <c r="K17" s="215">
        <f t="shared" si="6"/>
        <v>2.9916005929890042E-2</v>
      </c>
      <c r="L17" s="52">
        <f t="shared" si="0"/>
        <v>7.3311805164895508E-2</v>
      </c>
      <c r="N17" s="27">
        <f t="shared" si="1"/>
        <v>3.7928233782461609</v>
      </c>
      <c r="O17" s="152">
        <f t="shared" si="1"/>
        <v>3.9441392464337524</v>
      </c>
      <c r="P17" s="52">
        <f t="shared" si="7"/>
        <v>3.9895310985338162E-2</v>
      </c>
    </row>
    <row r="18" spans="1:16" ht="20.100000000000001" customHeight="1" x14ac:dyDescent="0.25">
      <c r="A18" s="8" t="s">
        <v>198</v>
      </c>
      <c r="B18" s="19">
        <v>1326.36</v>
      </c>
      <c r="C18" s="140">
        <v>1517.56</v>
      </c>
      <c r="D18" s="247">
        <f t="shared" si="2"/>
        <v>2.7536226468210523E-2</v>
      </c>
      <c r="E18" s="215">
        <f t="shared" si="3"/>
        <v>3.5639595657472288E-2</v>
      </c>
      <c r="F18" s="52">
        <f t="shared" si="4"/>
        <v>0.14415392502789595</v>
      </c>
      <c r="H18" s="19">
        <v>276.39800000000002</v>
      </c>
      <c r="I18" s="140">
        <v>319.08500000000004</v>
      </c>
      <c r="J18" s="247">
        <f t="shared" si="5"/>
        <v>2.318602439684023E-2</v>
      </c>
      <c r="K18" s="215">
        <f t="shared" si="6"/>
        <v>2.7641836096737291E-2</v>
      </c>
      <c r="L18" s="52">
        <f t="shared" si="0"/>
        <v>0.15444033603716384</v>
      </c>
      <c r="N18" s="27">
        <f t="shared" si="1"/>
        <v>2.0838837118127813</v>
      </c>
      <c r="O18" s="152">
        <f t="shared" si="1"/>
        <v>2.1026186773504838</v>
      </c>
      <c r="P18" s="52">
        <f t="shared" si="7"/>
        <v>8.9904083570022438E-3</v>
      </c>
    </row>
    <row r="19" spans="1:16" ht="20.100000000000001" customHeight="1" x14ac:dyDescent="0.25">
      <c r="A19" s="8" t="s">
        <v>187</v>
      </c>
      <c r="B19" s="19">
        <v>671.04</v>
      </c>
      <c r="C19" s="140">
        <v>1150.2199999999998</v>
      </c>
      <c r="D19" s="247">
        <f t="shared" si="2"/>
        <v>1.393129271783527E-2</v>
      </c>
      <c r="E19" s="215">
        <f t="shared" si="3"/>
        <v>2.701268860350679E-2</v>
      </c>
      <c r="F19" s="52">
        <f t="shared" si="4"/>
        <v>0.71408559847401032</v>
      </c>
      <c r="H19" s="19">
        <v>119.45399999999999</v>
      </c>
      <c r="I19" s="140">
        <v>257.06299999999999</v>
      </c>
      <c r="J19" s="247">
        <f t="shared" si="5"/>
        <v>1.0020562226572379E-2</v>
      </c>
      <c r="K19" s="215">
        <f t="shared" si="6"/>
        <v>2.2268966928986247E-2</v>
      </c>
      <c r="L19" s="52">
        <f t="shared" si="0"/>
        <v>1.1519831901819946</v>
      </c>
      <c r="N19" s="27">
        <f t="shared" si="1"/>
        <v>1.7801323319027182</v>
      </c>
      <c r="O19" s="152">
        <f t="shared" si="1"/>
        <v>2.2349028881431381</v>
      </c>
      <c r="P19" s="52">
        <f t="shared" si="7"/>
        <v>0.25547008393153126</v>
      </c>
    </row>
    <row r="20" spans="1:16" ht="20.100000000000001" customHeight="1" x14ac:dyDescent="0.25">
      <c r="A20" s="8" t="s">
        <v>181</v>
      </c>
      <c r="B20" s="19">
        <v>949.31999999999994</v>
      </c>
      <c r="C20" s="140">
        <v>863.18</v>
      </c>
      <c r="D20" s="247">
        <f t="shared" si="2"/>
        <v>1.970859382882597E-2</v>
      </c>
      <c r="E20" s="215">
        <f t="shared" si="3"/>
        <v>2.0271611125502072E-2</v>
      </c>
      <c r="F20" s="52">
        <f t="shared" si="4"/>
        <v>-9.0738633969578222E-2</v>
      </c>
      <c r="H20" s="19">
        <v>234.97399999999999</v>
      </c>
      <c r="I20" s="140">
        <v>236.17099999999999</v>
      </c>
      <c r="J20" s="247">
        <f t="shared" si="5"/>
        <v>1.9711115480658816E-2</v>
      </c>
      <c r="K20" s="215">
        <f t="shared" si="6"/>
        <v>2.0459125539597729E-2</v>
      </c>
      <c r="L20" s="52">
        <f t="shared" si="0"/>
        <v>5.0941806327508693E-3</v>
      </c>
      <c r="N20" s="27">
        <f t="shared" si="1"/>
        <v>2.475182235705558</v>
      </c>
      <c r="O20" s="152">
        <f t="shared" si="1"/>
        <v>2.7360573692624945</v>
      </c>
      <c r="P20" s="52">
        <f t="shared" si="7"/>
        <v>0.10539633397238461</v>
      </c>
    </row>
    <row r="21" spans="1:16" ht="20.100000000000001" customHeight="1" x14ac:dyDescent="0.25">
      <c r="A21" s="8" t="s">
        <v>167</v>
      </c>
      <c r="B21" s="19">
        <v>551.8900000000001</v>
      </c>
      <c r="C21" s="140">
        <v>848.93000000000006</v>
      </c>
      <c r="D21" s="247">
        <f t="shared" si="2"/>
        <v>1.1457649526177439E-2</v>
      </c>
      <c r="E21" s="215">
        <f t="shared" si="3"/>
        <v>1.9936952701374543E-2</v>
      </c>
      <c r="F21" s="52">
        <f t="shared" si="4"/>
        <v>0.53822319665150653</v>
      </c>
      <c r="H21" s="19">
        <v>126.405</v>
      </c>
      <c r="I21" s="140">
        <v>213.87</v>
      </c>
      <c r="J21" s="247">
        <f t="shared" si="5"/>
        <v>1.060365637190786E-2</v>
      </c>
      <c r="K21" s="215">
        <f t="shared" si="6"/>
        <v>1.8527224676839097E-2</v>
      </c>
      <c r="L21" s="52">
        <f t="shared" si="0"/>
        <v>0.6919425655630711</v>
      </c>
      <c r="N21" s="27">
        <f t="shared" si="1"/>
        <v>2.2904020728768408</v>
      </c>
      <c r="O21" s="152">
        <f t="shared" si="1"/>
        <v>2.5192889873134416</v>
      </c>
      <c r="P21" s="52">
        <f t="shared" si="7"/>
        <v>9.9933071641482255E-2</v>
      </c>
    </row>
    <row r="22" spans="1:16" ht="20.100000000000001" customHeight="1" x14ac:dyDescent="0.25">
      <c r="A22" s="8" t="s">
        <v>176</v>
      </c>
      <c r="B22" s="19">
        <v>425.36</v>
      </c>
      <c r="C22" s="140">
        <v>540.1</v>
      </c>
      <c r="D22" s="247">
        <f t="shared" si="2"/>
        <v>8.8307920101013508E-3</v>
      </c>
      <c r="E22" s="215">
        <f t="shared" si="3"/>
        <v>1.2684141394475858E-2</v>
      </c>
      <c r="F22" s="52">
        <f t="shared" si="4"/>
        <v>0.26974797818318602</v>
      </c>
      <c r="H22" s="19">
        <v>118.637</v>
      </c>
      <c r="I22" s="140">
        <v>147.17399999999998</v>
      </c>
      <c r="J22" s="247">
        <f t="shared" si="5"/>
        <v>9.9520270637556488E-3</v>
      </c>
      <c r="K22" s="215">
        <f t="shared" si="6"/>
        <v>1.2749454175850362E-2</v>
      </c>
      <c r="L22" s="52">
        <f t="shared" ref="L22" si="8">(I22-H22)/H22</f>
        <v>0.24054047219670066</v>
      </c>
      <c r="N22" s="27">
        <f t="shared" ref="N22" si="9">(H22/B22)*10</f>
        <v>2.7890962949031408</v>
      </c>
      <c r="O22" s="152">
        <f t="shared" ref="O22" si="10">(I22/C22)*10</f>
        <v>2.7249398259581552</v>
      </c>
      <c r="P22" s="52">
        <f t="shared" ref="P22" si="11">(O22-N22)/N22</f>
        <v>-2.3002600900595159E-2</v>
      </c>
    </row>
    <row r="23" spans="1:16" ht="20.100000000000001" customHeight="1" x14ac:dyDescent="0.25">
      <c r="A23" s="8" t="s">
        <v>178</v>
      </c>
      <c r="B23" s="19">
        <v>379.27000000000004</v>
      </c>
      <c r="C23" s="140">
        <v>357.26</v>
      </c>
      <c r="D23" s="247">
        <f t="shared" si="2"/>
        <v>7.8739291086870888E-3</v>
      </c>
      <c r="E23" s="215">
        <f t="shared" si="3"/>
        <v>8.3901802528984354E-3</v>
      </c>
      <c r="F23" s="52">
        <f t="shared" si="4"/>
        <v>-5.8032536187940111E-2</v>
      </c>
      <c r="H23" s="19">
        <v>106.446</v>
      </c>
      <c r="I23" s="140">
        <v>106.694</v>
      </c>
      <c r="J23" s="247">
        <f t="shared" si="5"/>
        <v>8.9293683490692943E-3</v>
      </c>
      <c r="K23" s="215">
        <f t="shared" si="6"/>
        <v>9.2427348841383587E-3</v>
      </c>
      <c r="L23" s="52">
        <f t="shared" si="0"/>
        <v>2.3298198147417909E-3</v>
      </c>
      <c r="N23" s="27">
        <f t="shared" si="1"/>
        <v>2.8066021567748569</v>
      </c>
      <c r="O23" s="152">
        <f t="shared" si="1"/>
        <v>2.9864524435984996</v>
      </c>
      <c r="P23" s="52">
        <f t="shared" si="7"/>
        <v>6.4081147514799014E-2</v>
      </c>
    </row>
    <row r="24" spans="1:16" ht="20.100000000000001" customHeight="1" x14ac:dyDescent="0.25">
      <c r="A24" s="8" t="s">
        <v>207</v>
      </c>
      <c r="B24" s="19">
        <v>63.59</v>
      </c>
      <c r="C24" s="140">
        <v>338.34000000000003</v>
      </c>
      <c r="D24" s="247">
        <f t="shared" si="2"/>
        <v>1.3201760013220448E-3</v>
      </c>
      <c r="E24" s="215">
        <f t="shared" si="3"/>
        <v>7.9458478048638429E-3</v>
      </c>
      <c r="F24" s="52">
        <f t="shared" si="4"/>
        <v>4.3206479006133041</v>
      </c>
      <c r="H24" s="19">
        <v>13.766999999999999</v>
      </c>
      <c r="I24" s="140">
        <v>104.285</v>
      </c>
      <c r="J24" s="247">
        <f t="shared" si="5"/>
        <v>1.1548636309644041E-3</v>
      </c>
      <c r="K24" s="215">
        <f t="shared" si="6"/>
        <v>9.0340469697674543E-3</v>
      </c>
      <c r="L24" s="52">
        <f t="shared" si="0"/>
        <v>6.5749981840633405</v>
      </c>
      <c r="N24" s="27">
        <f t="shared" si="1"/>
        <v>2.1649630445038524</v>
      </c>
      <c r="O24" s="152">
        <f t="shared" si="1"/>
        <v>3.0822545368564165</v>
      </c>
      <c r="P24" s="52">
        <f t="shared" si="7"/>
        <v>0.42369845281251955</v>
      </c>
    </row>
    <row r="25" spans="1:16" ht="20.100000000000001" customHeight="1" x14ac:dyDescent="0.25">
      <c r="A25" s="8" t="s">
        <v>185</v>
      </c>
      <c r="B25" s="19">
        <v>310.75</v>
      </c>
      <c r="C25" s="140">
        <v>312.8</v>
      </c>
      <c r="D25" s="247">
        <f t="shared" si="2"/>
        <v>6.4514026169338792E-3</v>
      </c>
      <c r="E25" s="215">
        <f t="shared" si="3"/>
        <v>7.3460459696205295E-3</v>
      </c>
      <c r="F25" s="52">
        <f t="shared" si="4"/>
        <v>6.5969428801287578E-3</v>
      </c>
      <c r="H25" s="19">
        <v>71.364999999999995</v>
      </c>
      <c r="I25" s="140">
        <v>93.836999999999989</v>
      </c>
      <c r="J25" s="247">
        <f t="shared" si="5"/>
        <v>5.9865506663597514E-3</v>
      </c>
      <c r="K25" s="215">
        <f t="shared" si="6"/>
        <v>8.1289530181911929E-3</v>
      </c>
      <c r="L25" s="52">
        <f t="shared" si="0"/>
        <v>0.31488825054298319</v>
      </c>
      <c r="N25" s="27">
        <f t="shared" si="1"/>
        <v>2.2965406275140787</v>
      </c>
      <c r="O25" s="152">
        <f t="shared" si="1"/>
        <v>2.9999040920716107</v>
      </c>
      <c r="P25" s="52">
        <f t="shared" si="7"/>
        <v>0.3062708563178772</v>
      </c>
    </row>
    <row r="26" spans="1:16" ht="20.100000000000001" customHeight="1" x14ac:dyDescent="0.25">
      <c r="A26" s="8" t="s">
        <v>172</v>
      </c>
      <c r="B26" s="19">
        <v>340.46999999999997</v>
      </c>
      <c r="C26" s="140">
        <v>296.48</v>
      </c>
      <c r="D26" s="247">
        <f t="shared" si="2"/>
        <v>7.0684120643201209E-3</v>
      </c>
      <c r="E26" s="215">
        <f t="shared" si="3"/>
        <v>6.962774005988155E-3</v>
      </c>
      <c r="F26" s="52">
        <f t="shared" si="4"/>
        <v>-0.12920374776044866</v>
      </c>
      <c r="H26" s="19">
        <v>111.75200000000001</v>
      </c>
      <c r="I26" s="140">
        <v>87.40100000000001</v>
      </c>
      <c r="J26" s="247">
        <f t="shared" si="5"/>
        <v>9.3744694187211531E-3</v>
      </c>
      <c r="K26" s="215">
        <f t="shared" si="6"/>
        <v>7.5714123719101056E-3</v>
      </c>
      <c r="L26" s="52">
        <f t="shared" si="0"/>
        <v>-0.21790214045386211</v>
      </c>
      <c r="N26" s="27">
        <f t="shared" si="1"/>
        <v>3.2822862513584168</v>
      </c>
      <c r="O26" s="152">
        <f t="shared" si="1"/>
        <v>2.9479560172692931</v>
      </c>
      <c r="P26" s="52">
        <f t="shared" si="7"/>
        <v>-0.10185895089154907</v>
      </c>
    </row>
    <row r="27" spans="1:16" ht="20.100000000000001" customHeight="1" x14ac:dyDescent="0.25">
      <c r="A27" s="8" t="s">
        <v>208</v>
      </c>
      <c r="B27" s="19">
        <v>12.329999999999998</v>
      </c>
      <c r="C27" s="140">
        <v>382.07</v>
      </c>
      <c r="D27" s="247">
        <f t="shared" si="2"/>
        <v>2.5598002982073925E-4</v>
      </c>
      <c r="E27" s="215">
        <f t="shared" si="3"/>
        <v>8.9728381829057412E-3</v>
      </c>
      <c r="F27" s="52">
        <f t="shared" si="4"/>
        <v>29.987023519870242</v>
      </c>
      <c r="H27" s="19">
        <v>8.4580000000000002</v>
      </c>
      <c r="I27" s="140">
        <v>81.128</v>
      </c>
      <c r="J27" s="247">
        <f t="shared" si="5"/>
        <v>7.0951090220795602E-4</v>
      </c>
      <c r="K27" s="215">
        <f t="shared" si="6"/>
        <v>7.0279921615121442E-3</v>
      </c>
      <c r="L27" s="52">
        <f t="shared" si="0"/>
        <v>8.5918656892882481</v>
      </c>
      <c r="N27" s="27">
        <f t="shared" si="1"/>
        <v>6.859691808596919</v>
      </c>
      <c r="O27" s="152">
        <f t="shared" si="1"/>
        <v>2.1233805323631798</v>
      </c>
      <c r="P27" s="52">
        <f t="shared" si="7"/>
        <v>-0.69045540359378088</v>
      </c>
    </row>
    <row r="28" spans="1:16" ht="20.100000000000001" customHeight="1" x14ac:dyDescent="0.25">
      <c r="A28" s="8" t="s">
        <v>177</v>
      </c>
      <c r="B28" s="19">
        <v>38.83</v>
      </c>
      <c r="C28" s="140">
        <v>66.98</v>
      </c>
      <c r="D28" s="247">
        <f t="shared" si="2"/>
        <v>8.0613986682395017E-4</v>
      </c>
      <c r="E28" s="215">
        <f t="shared" si="3"/>
        <v>1.5730120174078743E-3</v>
      </c>
      <c r="F28" s="52">
        <f t="shared" si="4"/>
        <v>0.72495493175379877</v>
      </c>
      <c r="H28" s="19">
        <v>40.617000000000004</v>
      </c>
      <c r="I28" s="140">
        <v>70.337999999999994</v>
      </c>
      <c r="J28" s="247">
        <f t="shared" si="5"/>
        <v>3.4072126170466488E-3</v>
      </c>
      <c r="K28" s="215">
        <f t="shared" si="6"/>
        <v>6.0932712831136132E-3</v>
      </c>
      <c r="L28" s="52">
        <f t="shared" si="0"/>
        <v>0.73173794224093325</v>
      </c>
      <c r="N28" s="27">
        <f t="shared" si="1"/>
        <v>10.460211176925061</v>
      </c>
      <c r="O28" s="152">
        <f t="shared" si="1"/>
        <v>10.501343684681995</v>
      </c>
      <c r="P28" s="52">
        <f t="shared" si="7"/>
        <v>3.9322827294033637E-3</v>
      </c>
    </row>
    <row r="29" spans="1:16" ht="20.100000000000001" customHeight="1" x14ac:dyDescent="0.25">
      <c r="A29" s="8" t="s">
        <v>175</v>
      </c>
      <c r="B29" s="19">
        <v>229.68</v>
      </c>
      <c r="C29" s="140">
        <v>195.86</v>
      </c>
      <c r="D29" s="247">
        <f t="shared" si="2"/>
        <v>4.7683287306753775E-3</v>
      </c>
      <c r="E29" s="215">
        <f t="shared" si="3"/>
        <v>4.5997332596223687E-3</v>
      </c>
      <c r="F29" s="52">
        <f>(C29-B29)/B29</f>
        <v>-0.14724834552420757</v>
      </c>
      <c r="H29" s="19">
        <v>59.576000000000001</v>
      </c>
      <c r="I29" s="140">
        <v>62.909000000000006</v>
      </c>
      <c r="J29" s="247">
        <f t="shared" si="5"/>
        <v>4.9976142716884834E-3</v>
      </c>
      <c r="K29" s="215">
        <f t="shared" si="6"/>
        <v>5.4497085949187403E-3</v>
      </c>
      <c r="L29" s="52">
        <f t="shared" si="0"/>
        <v>5.5945347119645585E-2</v>
      </c>
      <c r="N29" s="27">
        <f t="shared" si="1"/>
        <v>2.5938697318007664</v>
      </c>
      <c r="O29" s="152">
        <f t="shared" si="1"/>
        <v>3.2119370979270907</v>
      </c>
      <c r="P29" s="52">
        <f>(O29-N29)/N29</f>
        <v>0.23828003332196548</v>
      </c>
    </row>
    <row r="30" spans="1:16" ht="20.100000000000001" customHeight="1" x14ac:dyDescent="0.25">
      <c r="A30" s="8" t="s">
        <v>200</v>
      </c>
      <c r="B30" s="19">
        <v>788.4</v>
      </c>
      <c r="C30" s="140">
        <v>260.28999999999996</v>
      </c>
      <c r="D30" s="247">
        <f t="shared" si="2"/>
        <v>1.636777416955968E-2</v>
      </c>
      <c r="E30" s="215">
        <f t="shared" si="3"/>
        <v>6.1128590327126833E-3</v>
      </c>
      <c r="F30" s="52">
        <f t="shared" si="4"/>
        <v>-0.66985032978183667</v>
      </c>
      <c r="H30" s="19">
        <v>160.57299999999998</v>
      </c>
      <c r="I30" s="140">
        <v>57.415999999999997</v>
      </c>
      <c r="J30" s="247">
        <f t="shared" si="5"/>
        <v>1.3469885800453786E-2</v>
      </c>
      <c r="K30" s="215">
        <f t="shared" si="6"/>
        <v>4.9738585685013964E-3</v>
      </c>
      <c r="L30" s="52">
        <f t="shared" si="0"/>
        <v>-0.64243054560853941</v>
      </c>
      <c r="N30" s="27">
        <f t="shared" si="1"/>
        <v>2.0366945712836122</v>
      </c>
      <c r="O30" s="152">
        <f t="shared" si="1"/>
        <v>2.2058473241384609</v>
      </c>
      <c r="P30" s="52">
        <f t="shared" si="7"/>
        <v>8.3052586892418206E-2</v>
      </c>
    </row>
    <row r="31" spans="1:16" ht="20.100000000000001" customHeight="1" x14ac:dyDescent="0.25">
      <c r="A31" s="8" t="s">
        <v>165</v>
      </c>
      <c r="B31" s="19">
        <v>248.16</v>
      </c>
      <c r="C31" s="140">
        <v>236.49</v>
      </c>
      <c r="D31" s="247">
        <f t="shared" si="2"/>
        <v>5.1519873641779936E-3</v>
      </c>
      <c r="E31" s="215">
        <f t="shared" si="3"/>
        <v>5.5539207524154706E-3</v>
      </c>
      <c r="F31" s="52">
        <f t="shared" si="4"/>
        <v>-4.7026112185686607E-2</v>
      </c>
      <c r="H31" s="19">
        <v>60.608000000000004</v>
      </c>
      <c r="I31" s="140">
        <v>55.051000000000002</v>
      </c>
      <c r="J31" s="247">
        <f t="shared" si="5"/>
        <v>5.0841850036675105E-3</v>
      </c>
      <c r="K31" s="215">
        <f t="shared" si="6"/>
        <v>4.7689823055345271E-3</v>
      </c>
      <c r="L31" s="52">
        <f t="shared" si="0"/>
        <v>-9.168756599788809E-2</v>
      </c>
      <c r="N31" s="27">
        <f t="shared" si="1"/>
        <v>2.4422952933591233</v>
      </c>
      <c r="O31" s="152">
        <f t="shared" si="1"/>
        <v>2.327836272146814</v>
      </c>
      <c r="P31" s="52">
        <f t="shared" si="7"/>
        <v>-4.6865348970509965E-2</v>
      </c>
    </row>
    <row r="32" spans="1:16" ht="20.100000000000001" customHeight="1" thickBot="1" x14ac:dyDescent="0.3">
      <c r="A32" s="8" t="s">
        <v>17</v>
      </c>
      <c r="B32" s="19">
        <f>B33-SUM(B7:B31)</f>
        <v>3261.919999999991</v>
      </c>
      <c r="C32" s="140">
        <f>C33-SUM(C7:C31)</f>
        <v>2035.5999999999913</v>
      </c>
      <c r="D32" s="247">
        <f t="shared" si="2"/>
        <v>6.7719900962924864E-2</v>
      </c>
      <c r="E32" s="215">
        <f t="shared" si="3"/>
        <v>4.7805662326596825E-2</v>
      </c>
      <c r="F32" s="52">
        <f t="shared" si="4"/>
        <v>-0.37595036052386421</v>
      </c>
      <c r="H32" s="19">
        <f>H33-SUM(H7:H31)</f>
        <v>725.96400000000176</v>
      </c>
      <c r="I32" s="140">
        <f>I33-SUM(I7:I31)</f>
        <v>593.63500000000204</v>
      </c>
      <c r="J32" s="247">
        <f t="shared" si="5"/>
        <v>6.0898483401572223E-2</v>
      </c>
      <c r="K32" s="215">
        <f t="shared" si="6"/>
        <v>5.142567457350454E-2</v>
      </c>
      <c r="L32" s="52">
        <f t="shared" si="0"/>
        <v>-0.18228038855921147</v>
      </c>
      <c r="N32" s="27">
        <f t="shared" si="1"/>
        <v>2.225572668857617</v>
      </c>
      <c r="O32" s="152">
        <f t="shared" si="1"/>
        <v>2.9162654745529797</v>
      </c>
      <c r="P32" s="52">
        <f t="shared" si="7"/>
        <v>0.31034385682400312</v>
      </c>
    </row>
    <row r="33" spans="1:16" ht="26.25" customHeight="1" thickBot="1" x14ac:dyDescent="0.3">
      <c r="A33" s="12" t="s">
        <v>18</v>
      </c>
      <c r="B33" s="17">
        <v>48167.819999999992</v>
      </c>
      <c r="C33" s="145">
        <v>42580.73</v>
      </c>
      <c r="D33" s="243">
        <f>SUM(D7:D32)</f>
        <v>1</v>
      </c>
      <c r="E33" s="244">
        <f>SUM(E7:E32)</f>
        <v>0.99999999999999933</v>
      </c>
      <c r="F33" s="57">
        <f t="shared" si="4"/>
        <v>-0.11599217070650053</v>
      </c>
      <c r="G33" s="1"/>
      <c r="H33" s="17">
        <v>11920.888000000004</v>
      </c>
      <c r="I33" s="145">
        <v>11543.553</v>
      </c>
      <c r="J33" s="243">
        <f>SUM(J7:J32)</f>
        <v>0.99999999999999978</v>
      </c>
      <c r="K33" s="244">
        <f>SUM(K7:K32)</f>
        <v>1.0000000000000004</v>
      </c>
      <c r="L33" s="57">
        <f t="shared" si="0"/>
        <v>-3.1653262743514113E-2</v>
      </c>
      <c r="N33" s="29">
        <f t="shared" si="1"/>
        <v>2.4748655845334095</v>
      </c>
      <c r="O33" s="146">
        <f t="shared" si="1"/>
        <v>2.7109805303948518</v>
      </c>
      <c r="P33" s="57">
        <f t="shared" si="7"/>
        <v>9.5405159511302254E-2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jan-fev</v>
      </c>
      <c r="C37" s="347"/>
      <c r="D37" s="345" t="str">
        <f>B5</f>
        <v>jan-fev</v>
      </c>
      <c r="E37" s="347"/>
      <c r="F37" s="131" t="str">
        <f>F5</f>
        <v>2023/2022</v>
      </c>
      <c r="H37" s="348" t="str">
        <f>B5</f>
        <v>jan-fev</v>
      </c>
      <c r="I37" s="347"/>
      <c r="J37" s="345" t="str">
        <f>B5</f>
        <v>jan-fev</v>
      </c>
      <c r="K37" s="346"/>
      <c r="L37" s="131" t="str">
        <f>L5</f>
        <v>2023/2022</v>
      </c>
      <c r="N37" s="348" t="str">
        <f>B5</f>
        <v>jan-fev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169</v>
      </c>
      <c r="B39" s="39">
        <v>6081.5599999999995</v>
      </c>
      <c r="C39" s="147">
        <v>3771.7400000000002</v>
      </c>
      <c r="D39" s="247">
        <f t="shared" ref="D39:D61" si="12">B39/$B$62</f>
        <v>0.29386331129923837</v>
      </c>
      <c r="E39" s="246">
        <f t="shared" ref="E39:E61" si="13">C39/$C$62</f>
        <v>0.22289302229379351</v>
      </c>
      <c r="F39" s="52">
        <f>(C39-B39)/B39</f>
        <v>-0.37980715474319082</v>
      </c>
      <c r="H39" s="39">
        <v>1331.2809999999999</v>
      </c>
      <c r="I39" s="147">
        <v>930.13499999999999</v>
      </c>
      <c r="J39" s="247">
        <f t="shared" ref="J39:J61" si="14">H39/$H$62</f>
        <v>0.27837648965854112</v>
      </c>
      <c r="K39" s="246">
        <f t="shared" ref="K39:K61" si="15">I39/$I$62</f>
        <v>0.2188428844387883</v>
      </c>
      <c r="L39" s="52">
        <f t="shared" ref="L39:L62" si="16">(I39-H39)/H39</f>
        <v>-0.30132331190785416</v>
      </c>
      <c r="N39" s="27">
        <f t="shared" ref="N39:O62" si="17">(H39/B39)*10</f>
        <v>2.1890452449700408</v>
      </c>
      <c r="O39" s="151">
        <f t="shared" si="17"/>
        <v>2.466063408400367</v>
      </c>
      <c r="P39" s="61">
        <f t="shared" si="7"/>
        <v>0.12654748186080431</v>
      </c>
    </row>
    <row r="40" spans="1:16" ht="20.100000000000001" customHeight="1" x14ac:dyDescent="0.25">
      <c r="A40" s="38" t="s">
        <v>163</v>
      </c>
      <c r="B40" s="19">
        <v>4222.42</v>
      </c>
      <c r="C40" s="140">
        <v>3048.2</v>
      </c>
      <c r="D40" s="247">
        <f t="shared" si="12"/>
        <v>0.20402895357377551</v>
      </c>
      <c r="E40" s="215">
        <f t="shared" si="13"/>
        <v>0.18013503331511219</v>
      </c>
      <c r="F40" s="52">
        <f t="shared" ref="F40:F62" si="18">(C40-B40)/B40</f>
        <v>-0.27809171044093206</v>
      </c>
      <c r="H40" s="19">
        <v>993.78700000000003</v>
      </c>
      <c r="I40" s="140">
        <v>727.04399999999998</v>
      </c>
      <c r="J40" s="247">
        <f t="shared" si="14"/>
        <v>0.20780506634459039</v>
      </c>
      <c r="K40" s="215">
        <f t="shared" si="15"/>
        <v>0.17105947639204458</v>
      </c>
      <c r="L40" s="52">
        <f t="shared" si="16"/>
        <v>-0.2684106352769759</v>
      </c>
      <c r="N40" s="27">
        <f t="shared" si="17"/>
        <v>2.3535958052491228</v>
      </c>
      <c r="O40" s="152">
        <f t="shared" si="17"/>
        <v>2.385158454169674</v>
      </c>
      <c r="P40" s="52">
        <f t="shared" si="7"/>
        <v>1.3410394788331264E-2</v>
      </c>
    </row>
    <row r="41" spans="1:16" ht="20.100000000000001" customHeight="1" x14ac:dyDescent="0.25">
      <c r="A41" s="38" t="s">
        <v>171</v>
      </c>
      <c r="B41" s="19">
        <v>3114.31</v>
      </c>
      <c r="C41" s="140">
        <v>3296.5299999999997</v>
      </c>
      <c r="D41" s="247">
        <f t="shared" si="12"/>
        <v>0.1504846534462097</v>
      </c>
      <c r="E41" s="215">
        <f t="shared" si="13"/>
        <v>0.19481022943844459</v>
      </c>
      <c r="F41" s="52">
        <f t="shared" si="18"/>
        <v>5.8510552899358061E-2</v>
      </c>
      <c r="H41" s="19">
        <v>735.20100000000002</v>
      </c>
      <c r="I41" s="140">
        <v>681.10500000000002</v>
      </c>
      <c r="J41" s="247">
        <f t="shared" si="14"/>
        <v>0.15373363968497192</v>
      </c>
      <c r="K41" s="215">
        <f t="shared" si="15"/>
        <v>0.16025091283059009</v>
      </c>
      <c r="L41" s="52">
        <f t="shared" si="16"/>
        <v>-7.3579878155769649E-2</v>
      </c>
      <c r="N41" s="27">
        <f t="shared" si="17"/>
        <v>2.360718746688673</v>
      </c>
      <c r="O41" s="152">
        <f t="shared" si="17"/>
        <v>2.066127109415052</v>
      </c>
      <c r="P41" s="52">
        <f t="shared" si="7"/>
        <v>-0.1247889600092506</v>
      </c>
    </row>
    <row r="42" spans="1:16" ht="20.100000000000001" customHeight="1" x14ac:dyDescent="0.25">
      <c r="A42" s="38" t="s">
        <v>174</v>
      </c>
      <c r="B42" s="19">
        <v>1627.98</v>
      </c>
      <c r="C42" s="140">
        <v>1723.7199999999998</v>
      </c>
      <c r="D42" s="247">
        <f t="shared" si="12"/>
        <v>7.86646178824075E-2</v>
      </c>
      <c r="E42" s="215">
        <f t="shared" si="13"/>
        <v>0.10186416889506107</v>
      </c>
      <c r="F42" s="52">
        <f t="shared" si="18"/>
        <v>5.8809076278578225E-2</v>
      </c>
      <c r="H42" s="19">
        <v>366.43200000000002</v>
      </c>
      <c r="I42" s="140">
        <v>458.38400000000001</v>
      </c>
      <c r="J42" s="247">
        <f t="shared" si="14"/>
        <v>7.6622481548642665E-2</v>
      </c>
      <c r="K42" s="215">
        <f t="shared" si="15"/>
        <v>0.10784894315404703</v>
      </c>
      <c r="L42" s="52">
        <f t="shared" si="16"/>
        <v>0.25093878263907082</v>
      </c>
      <c r="N42" s="27">
        <f t="shared" si="17"/>
        <v>2.2508384623889728</v>
      </c>
      <c r="O42" s="152">
        <f t="shared" si="17"/>
        <v>2.6592718074861348</v>
      </c>
      <c r="P42" s="52">
        <f t="shared" si="7"/>
        <v>0.18145831072375715</v>
      </c>
    </row>
    <row r="43" spans="1:16" ht="20.100000000000001" customHeight="1" x14ac:dyDescent="0.25">
      <c r="A43" s="38" t="s">
        <v>173</v>
      </c>
      <c r="B43" s="19">
        <v>848.31</v>
      </c>
      <c r="C43" s="140">
        <v>875.56999999999994</v>
      </c>
      <c r="D43" s="247">
        <f t="shared" si="12"/>
        <v>4.0990664501913479E-2</v>
      </c>
      <c r="E43" s="215">
        <f t="shared" si="13"/>
        <v>5.1742284338203784E-2</v>
      </c>
      <c r="F43" s="52">
        <f t="shared" si="18"/>
        <v>3.2134479140880093E-2</v>
      </c>
      <c r="H43" s="19">
        <v>321.74900000000002</v>
      </c>
      <c r="I43" s="140">
        <v>345.33699999999999</v>
      </c>
      <c r="J43" s="247">
        <f t="shared" si="14"/>
        <v>6.7279077197936396E-2</v>
      </c>
      <c r="K43" s="215">
        <f t="shared" si="15"/>
        <v>8.1251157287316175E-2</v>
      </c>
      <c r="L43" s="52">
        <f t="shared" si="16"/>
        <v>7.3311805164895508E-2</v>
      </c>
      <c r="N43" s="27">
        <f t="shared" si="17"/>
        <v>3.7928233782461609</v>
      </c>
      <c r="O43" s="152">
        <f t="shared" si="17"/>
        <v>3.9441392464337524</v>
      </c>
      <c r="P43" s="52">
        <f t="shared" si="7"/>
        <v>3.9895310985338162E-2</v>
      </c>
    </row>
    <row r="44" spans="1:16" ht="20.100000000000001" customHeight="1" x14ac:dyDescent="0.25">
      <c r="A44" s="38" t="s">
        <v>187</v>
      </c>
      <c r="B44" s="19">
        <v>671.04</v>
      </c>
      <c r="C44" s="140">
        <v>1150.2199999999998</v>
      </c>
      <c r="D44" s="247">
        <f t="shared" si="12"/>
        <v>3.2424910124086735E-2</v>
      </c>
      <c r="E44" s="215">
        <f t="shared" si="13"/>
        <v>6.7972875145892106E-2</v>
      </c>
      <c r="F44" s="52">
        <f t="shared" si="18"/>
        <v>0.71408559847401032</v>
      </c>
      <c r="H44" s="19">
        <v>119.45399999999999</v>
      </c>
      <c r="I44" s="140">
        <v>257.06299999999999</v>
      </c>
      <c r="J44" s="247">
        <f t="shared" si="14"/>
        <v>2.4978336801675508E-2</v>
      </c>
      <c r="K44" s="215">
        <f t="shared" si="15"/>
        <v>6.0481982080545546E-2</v>
      </c>
      <c r="L44" s="52">
        <f t="shared" si="16"/>
        <v>1.1519831901819946</v>
      </c>
      <c r="N44" s="27">
        <f t="shared" si="17"/>
        <v>1.7801323319027182</v>
      </c>
      <c r="O44" s="152">
        <f t="shared" si="17"/>
        <v>2.2349028881431381</v>
      </c>
      <c r="P44" s="52">
        <f t="shared" si="7"/>
        <v>0.25547008393153126</v>
      </c>
    </row>
    <row r="45" spans="1:16" ht="20.100000000000001" customHeight="1" x14ac:dyDescent="0.25">
      <c r="A45" s="38" t="s">
        <v>167</v>
      </c>
      <c r="B45" s="19">
        <v>551.8900000000001</v>
      </c>
      <c r="C45" s="140">
        <v>848.93000000000006</v>
      </c>
      <c r="D45" s="247">
        <f t="shared" si="12"/>
        <v>2.6667536433569138E-2</v>
      </c>
      <c r="E45" s="215">
        <f t="shared" si="13"/>
        <v>5.016797908017788E-2</v>
      </c>
      <c r="F45" s="52">
        <f t="shared" si="18"/>
        <v>0.53822319665150653</v>
      </c>
      <c r="H45" s="19">
        <v>126.405</v>
      </c>
      <c r="I45" s="140">
        <v>213.87</v>
      </c>
      <c r="J45" s="247">
        <f t="shared" si="14"/>
        <v>2.6431820310879442E-2</v>
      </c>
      <c r="K45" s="215">
        <f t="shared" si="15"/>
        <v>5.031949952955609E-2</v>
      </c>
      <c r="L45" s="52">
        <f t="shared" si="16"/>
        <v>0.6919425655630711</v>
      </c>
      <c r="N45" s="27">
        <f t="shared" si="17"/>
        <v>2.2904020728768408</v>
      </c>
      <c r="O45" s="152">
        <f t="shared" si="17"/>
        <v>2.5192889873134416</v>
      </c>
      <c r="P45" s="52">
        <f t="shared" si="7"/>
        <v>9.9933071641482255E-2</v>
      </c>
    </row>
    <row r="46" spans="1:16" ht="20.100000000000001" customHeight="1" x14ac:dyDescent="0.25">
      <c r="A46" s="38" t="s">
        <v>176</v>
      </c>
      <c r="B46" s="19">
        <v>425.36</v>
      </c>
      <c r="C46" s="140">
        <v>540.1</v>
      </c>
      <c r="D46" s="247">
        <f t="shared" si="12"/>
        <v>2.0553558313038768E-2</v>
      </c>
      <c r="E46" s="215">
        <f t="shared" si="13"/>
        <v>3.1917502622364709E-2</v>
      </c>
      <c r="F46" s="52">
        <f t="shared" si="18"/>
        <v>0.26974797818318602</v>
      </c>
      <c r="H46" s="19">
        <v>118.637</v>
      </c>
      <c r="I46" s="140">
        <v>147.17399999999998</v>
      </c>
      <c r="J46" s="247">
        <f t="shared" si="14"/>
        <v>2.4807498645004582E-2</v>
      </c>
      <c r="K46" s="215">
        <f t="shared" si="15"/>
        <v>3.462721290392709E-2</v>
      </c>
      <c r="L46" s="52">
        <f t="shared" si="16"/>
        <v>0.24054047219670066</v>
      </c>
      <c r="N46" s="27">
        <f t="shared" si="17"/>
        <v>2.7890962949031408</v>
      </c>
      <c r="O46" s="152">
        <f t="shared" si="17"/>
        <v>2.7249398259581552</v>
      </c>
      <c r="P46" s="52">
        <f t="shared" si="7"/>
        <v>-2.3002600900595159E-2</v>
      </c>
    </row>
    <row r="47" spans="1:16" ht="20.100000000000001" customHeight="1" x14ac:dyDescent="0.25">
      <c r="A47" s="38" t="s">
        <v>178</v>
      </c>
      <c r="B47" s="19">
        <v>379.27000000000004</v>
      </c>
      <c r="C47" s="140">
        <v>357.26</v>
      </c>
      <c r="D47" s="247">
        <f t="shared" si="12"/>
        <v>1.8326471838880511E-2</v>
      </c>
      <c r="E47" s="215">
        <f t="shared" si="13"/>
        <v>2.1112473591679348E-2</v>
      </c>
      <c r="F47" s="52">
        <f t="shared" si="18"/>
        <v>-5.8032536187940111E-2</v>
      </c>
      <c r="H47" s="19">
        <v>106.446</v>
      </c>
      <c r="I47" s="140">
        <v>106.694</v>
      </c>
      <c r="J47" s="247">
        <f t="shared" si="14"/>
        <v>2.2258308965720289E-2</v>
      </c>
      <c r="K47" s="215">
        <f t="shared" si="15"/>
        <v>2.5103047097799865E-2</v>
      </c>
      <c r="L47" s="52">
        <f t="shared" si="16"/>
        <v>2.3298198147417909E-3</v>
      </c>
      <c r="N47" s="27">
        <f t="shared" si="17"/>
        <v>2.8066021567748569</v>
      </c>
      <c r="O47" s="152">
        <f t="shared" si="17"/>
        <v>2.9864524435984996</v>
      </c>
      <c r="P47" s="52">
        <f t="shared" si="7"/>
        <v>6.4081147514799014E-2</v>
      </c>
    </row>
    <row r="48" spans="1:16" ht="20.100000000000001" customHeight="1" x14ac:dyDescent="0.25">
      <c r="A48" s="38" t="s">
        <v>185</v>
      </c>
      <c r="B48" s="19">
        <v>310.75</v>
      </c>
      <c r="C48" s="140">
        <v>312.8</v>
      </c>
      <c r="D48" s="247">
        <f t="shared" si="12"/>
        <v>1.5015559163477517E-2</v>
      </c>
      <c r="E48" s="215">
        <f t="shared" si="13"/>
        <v>1.8485085762406372E-2</v>
      </c>
      <c r="F48" s="52">
        <f t="shared" si="18"/>
        <v>6.5969428801287578E-3</v>
      </c>
      <c r="H48" s="19">
        <v>71.364999999999995</v>
      </c>
      <c r="I48" s="140">
        <v>93.836999999999989</v>
      </c>
      <c r="J48" s="247">
        <f t="shared" si="14"/>
        <v>1.4922723440417002E-2</v>
      </c>
      <c r="K48" s="215">
        <f t="shared" si="15"/>
        <v>2.207804216278559E-2</v>
      </c>
      <c r="L48" s="52">
        <f t="shared" si="16"/>
        <v>0.31488825054298319</v>
      </c>
      <c r="N48" s="27">
        <f t="shared" si="17"/>
        <v>2.2965406275140787</v>
      </c>
      <c r="O48" s="152">
        <f t="shared" si="17"/>
        <v>2.9999040920716107</v>
      </c>
      <c r="P48" s="52">
        <f t="shared" si="7"/>
        <v>0.3062708563178772</v>
      </c>
    </row>
    <row r="49" spans="1:16" ht="20.100000000000001" customHeight="1" x14ac:dyDescent="0.25">
      <c r="A49" s="38" t="s">
        <v>172</v>
      </c>
      <c r="B49" s="19">
        <v>340.46999999999997</v>
      </c>
      <c r="C49" s="140">
        <v>296.48</v>
      </c>
      <c r="D49" s="247">
        <f t="shared" si="12"/>
        <v>1.6451640960222655E-2</v>
      </c>
      <c r="E49" s="215">
        <f t="shared" si="13"/>
        <v>1.7520646505237342E-2</v>
      </c>
      <c r="F49" s="52">
        <f t="shared" si="18"/>
        <v>-0.12920374776044866</v>
      </c>
      <c r="H49" s="19">
        <v>111.75200000000001</v>
      </c>
      <c r="I49" s="140">
        <v>87.40100000000001</v>
      </c>
      <c r="J49" s="247">
        <f t="shared" si="14"/>
        <v>2.3367816015042123E-2</v>
      </c>
      <c r="K49" s="215">
        <f t="shared" si="15"/>
        <v>2.0563775089459637E-2</v>
      </c>
      <c r="L49" s="52">
        <f t="shared" si="16"/>
        <v>-0.21790214045386211</v>
      </c>
      <c r="N49" s="27">
        <f t="shared" si="17"/>
        <v>3.2822862513584168</v>
      </c>
      <c r="O49" s="152">
        <f t="shared" si="17"/>
        <v>2.9479560172692931</v>
      </c>
      <c r="P49" s="52">
        <f t="shared" si="7"/>
        <v>-0.10185895089154907</v>
      </c>
    </row>
    <row r="50" spans="1:16" ht="20.100000000000001" customHeight="1" x14ac:dyDescent="0.25">
      <c r="A50" s="38" t="s">
        <v>175</v>
      </c>
      <c r="B50" s="19">
        <v>229.68</v>
      </c>
      <c r="C50" s="140">
        <v>195.86</v>
      </c>
      <c r="D50" s="247">
        <f t="shared" si="12"/>
        <v>1.1098225675518958E-2</v>
      </c>
      <c r="E50" s="215">
        <f t="shared" si="13"/>
        <v>1.1574452996882711E-2</v>
      </c>
      <c r="F50" s="52">
        <f t="shared" si="18"/>
        <v>-0.14724834552420757</v>
      </c>
      <c r="H50" s="19">
        <v>59.576000000000001</v>
      </c>
      <c r="I50" s="140">
        <v>62.909000000000006</v>
      </c>
      <c r="J50" s="247">
        <f t="shared" si="14"/>
        <v>1.2457593661967119E-2</v>
      </c>
      <c r="K50" s="215">
        <f t="shared" si="15"/>
        <v>1.4801278327511313E-2</v>
      </c>
      <c r="L50" s="52">
        <f t="shared" si="16"/>
        <v>5.5945347119645585E-2</v>
      </c>
      <c r="N50" s="27">
        <f t="shared" si="17"/>
        <v>2.5938697318007664</v>
      </c>
      <c r="O50" s="152">
        <f t="shared" si="17"/>
        <v>3.2119370979270907</v>
      </c>
      <c r="P50" s="52">
        <f t="shared" si="7"/>
        <v>0.23828003332196548</v>
      </c>
    </row>
    <row r="51" spans="1:16" ht="20.100000000000001" customHeight="1" x14ac:dyDescent="0.25">
      <c r="A51" s="38" t="s">
        <v>192</v>
      </c>
      <c r="B51" s="19">
        <v>1402.5200000000002</v>
      </c>
      <c r="C51" s="140">
        <v>200.5</v>
      </c>
      <c r="D51" s="247">
        <f t="shared" si="12"/>
        <v>6.7770304225134331E-2</v>
      </c>
      <c r="E51" s="215">
        <f t="shared" si="13"/>
        <v>1.1848656315097433E-2</v>
      </c>
      <c r="F51" s="52">
        <f t="shared" si="18"/>
        <v>-0.85704303681943927</v>
      </c>
      <c r="H51" s="19">
        <v>190.506</v>
      </c>
      <c r="I51" s="140">
        <v>51.713000000000001</v>
      </c>
      <c r="J51" s="247">
        <f t="shared" si="14"/>
        <v>3.9835610617810997E-2</v>
      </c>
      <c r="K51" s="215">
        <f t="shared" si="15"/>
        <v>1.2167074761172366E-2</v>
      </c>
      <c r="L51" s="52">
        <f t="shared" si="16"/>
        <v>-0.72854923204518496</v>
      </c>
      <c r="N51" s="27">
        <f t="shared" si="17"/>
        <v>1.358312180931466</v>
      </c>
      <c r="O51" s="152">
        <f t="shared" si="17"/>
        <v>2.5792019950124692</v>
      </c>
      <c r="P51" s="52">
        <f t="shared" si="7"/>
        <v>0.89882858390018627</v>
      </c>
    </row>
    <row r="52" spans="1:16" ht="20.100000000000001" customHeight="1" x14ac:dyDescent="0.25">
      <c r="A52" s="38" t="s">
        <v>188</v>
      </c>
      <c r="B52" s="19">
        <v>34.090000000000003</v>
      </c>
      <c r="C52" s="140">
        <v>115.89</v>
      </c>
      <c r="D52" s="247">
        <f t="shared" si="12"/>
        <v>1.6472418725115001E-3</v>
      </c>
      <c r="E52" s="215">
        <f t="shared" si="13"/>
        <v>6.8485824456690353E-3</v>
      </c>
      <c r="F52" s="52">
        <f t="shared" si="18"/>
        <v>2.399530654150777</v>
      </c>
      <c r="H52" s="19">
        <v>9.7449999999999992</v>
      </c>
      <c r="I52" s="140">
        <v>25.968</v>
      </c>
      <c r="J52" s="247">
        <f t="shared" si="14"/>
        <v>2.0377207304261707E-3</v>
      </c>
      <c r="K52" s="215">
        <f t="shared" si="15"/>
        <v>6.109771187092685E-3</v>
      </c>
      <c r="L52" s="52">
        <f t="shared" si="16"/>
        <v>1.6647511544381735</v>
      </c>
      <c r="N52" s="27">
        <f t="shared" si="17"/>
        <v>2.8586095629216772</v>
      </c>
      <c r="O52" s="152">
        <f t="shared" si="17"/>
        <v>2.2407455345586333</v>
      </c>
      <c r="P52" s="52">
        <f t="shared" si="7"/>
        <v>-0.21614145435501458</v>
      </c>
    </row>
    <row r="53" spans="1:16" ht="20.100000000000001" customHeight="1" x14ac:dyDescent="0.25">
      <c r="A53" s="38" t="s">
        <v>189</v>
      </c>
      <c r="B53" s="19">
        <v>147.43</v>
      </c>
      <c r="C53" s="140">
        <v>71.94</v>
      </c>
      <c r="D53" s="247">
        <f t="shared" si="12"/>
        <v>7.1238741350651349E-3</v>
      </c>
      <c r="E53" s="215">
        <f t="shared" si="13"/>
        <v>4.2513333431825904E-3</v>
      </c>
      <c r="F53" s="52">
        <f t="shared" si="18"/>
        <v>-0.5120396120192634</v>
      </c>
      <c r="H53" s="19">
        <v>33.650000000000006</v>
      </c>
      <c r="I53" s="140">
        <v>20.608999999999998</v>
      </c>
      <c r="J53" s="247">
        <f t="shared" si="14"/>
        <v>7.0363573708404998E-3</v>
      </c>
      <c r="K53" s="215">
        <f t="shared" si="15"/>
        <v>4.8489015093497049E-3</v>
      </c>
      <c r="L53" s="52">
        <f t="shared" si="16"/>
        <v>-0.38754829123328394</v>
      </c>
      <c r="N53" s="27">
        <f t="shared" si="17"/>
        <v>2.282439123651903</v>
      </c>
      <c r="O53" s="152">
        <f t="shared" si="17"/>
        <v>2.8647484014456492</v>
      </c>
      <c r="P53" s="52">
        <f t="shared" si="7"/>
        <v>0.25512587466606829</v>
      </c>
    </row>
    <row r="54" spans="1:16" ht="20.100000000000001" customHeight="1" x14ac:dyDescent="0.25">
      <c r="A54" s="38" t="s">
        <v>190</v>
      </c>
      <c r="B54" s="19">
        <v>192.23000000000002</v>
      </c>
      <c r="C54" s="140">
        <v>51.77</v>
      </c>
      <c r="D54" s="247">
        <f t="shared" si="12"/>
        <v>9.2886273145463671E-3</v>
      </c>
      <c r="E54" s="215">
        <f t="shared" si="13"/>
        <v>3.0593762465466042E-3</v>
      </c>
      <c r="F54" s="52">
        <f t="shared" si="18"/>
        <v>-0.73068719762784162</v>
      </c>
      <c r="H54" s="19">
        <v>44.545000000000002</v>
      </c>
      <c r="I54" s="140">
        <v>14.467000000000001</v>
      </c>
      <c r="J54" s="247">
        <f t="shared" si="14"/>
        <v>9.3145479668377412E-3</v>
      </c>
      <c r="K54" s="215">
        <f t="shared" si="15"/>
        <v>3.4038069841216064E-3</v>
      </c>
      <c r="L54" s="52">
        <f t="shared" si="16"/>
        <v>-0.67522729823773719</v>
      </c>
      <c r="N54" s="27">
        <f t="shared" si="17"/>
        <v>2.3172761795765489</v>
      </c>
      <c r="O54" s="152">
        <f t="shared" si="17"/>
        <v>2.7944755649990345</v>
      </c>
      <c r="P54" s="52">
        <f t="shared" si="7"/>
        <v>0.20593116592157237</v>
      </c>
    </row>
    <row r="55" spans="1:16" ht="20.100000000000001" customHeight="1" x14ac:dyDescent="0.25">
      <c r="A55" s="38" t="s">
        <v>191</v>
      </c>
      <c r="B55" s="19">
        <v>8.7100000000000009</v>
      </c>
      <c r="C55" s="140">
        <v>9.8699999999999992</v>
      </c>
      <c r="D55" s="247">
        <f t="shared" si="12"/>
        <v>4.208705400286056E-4</v>
      </c>
      <c r="E55" s="215">
        <f t="shared" si="13"/>
        <v>5.8327300663347462E-4</v>
      </c>
      <c r="F55" s="52">
        <f t="shared" si="18"/>
        <v>0.13318025258323746</v>
      </c>
      <c r="H55" s="19">
        <v>4.37</v>
      </c>
      <c r="I55" s="140">
        <v>6.3369999999999997</v>
      </c>
      <c r="J55" s="247">
        <f t="shared" si="14"/>
        <v>9.1378548917007366E-4</v>
      </c>
      <c r="K55" s="215">
        <f t="shared" si="15"/>
        <v>1.4909742765174963E-3</v>
      </c>
      <c r="L55" s="52">
        <f t="shared" si="16"/>
        <v>0.45011441647597245</v>
      </c>
      <c r="N55" s="27">
        <f t="shared" ref="N55:N56" si="19">(H55/B55)*10</f>
        <v>5.0172215843857622</v>
      </c>
      <c r="O55" s="152">
        <f t="shared" ref="O55:O56" si="20">(I55/C55)*10</f>
        <v>6.4204660587639317</v>
      </c>
      <c r="P55" s="52">
        <f t="shared" ref="P55:P56" si="21">(O55-N55)/N55</f>
        <v>0.27968556914951626</v>
      </c>
    </row>
    <row r="56" spans="1:16" ht="20.100000000000001" customHeight="1" x14ac:dyDescent="0.25">
      <c r="A56" s="38" t="s">
        <v>196</v>
      </c>
      <c r="B56" s="19">
        <v>1.57</v>
      </c>
      <c r="C56" s="140">
        <v>15.57</v>
      </c>
      <c r="D56" s="247">
        <f t="shared" si="12"/>
        <v>7.586300204878424E-5</v>
      </c>
      <c r="E56" s="215">
        <f t="shared" si="13"/>
        <v>9.2011760013001017E-4</v>
      </c>
      <c r="F56" s="52">
        <f t="shared" si="18"/>
        <v>8.9171974522292992</v>
      </c>
      <c r="H56" s="19">
        <v>0.64100000000000001</v>
      </c>
      <c r="I56" s="140">
        <v>6.218</v>
      </c>
      <c r="J56" s="247">
        <f t="shared" si="14"/>
        <v>1.3403581202700622E-4</v>
      </c>
      <c r="K56" s="215">
        <f t="shared" si="15"/>
        <v>1.4629758641921716E-3</v>
      </c>
      <c r="L56" s="52">
        <f t="shared" ref="L56:L57" si="22">(I56-H56)/H56</f>
        <v>8.7004680187207484</v>
      </c>
      <c r="N56" s="27">
        <f t="shared" si="19"/>
        <v>4.0828025477707008</v>
      </c>
      <c r="O56" s="152">
        <f t="shared" si="20"/>
        <v>3.9935773924213231</v>
      </c>
      <c r="P56" s="52">
        <f t="shared" si="21"/>
        <v>-2.1853899204137748E-2</v>
      </c>
    </row>
    <row r="57" spans="1:16" ht="20.100000000000001" customHeight="1" x14ac:dyDescent="0.25">
      <c r="A57" s="38" t="s">
        <v>193</v>
      </c>
      <c r="B57" s="19">
        <v>17.190000000000001</v>
      </c>
      <c r="C57" s="140">
        <v>5.7</v>
      </c>
      <c r="D57" s="247">
        <f t="shared" si="12"/>
        <v>8.3062739185898169E-4</v>
      </c>
      <c r="E57" s="215">
        <f t="shared" si="13"/>
        <v>3.3684459349653554E-4</v>
      </c>
      <c r="F57" s="52">
        <f t="shared" si="18"/>
        <v>-0.668411867364747</v>
      </c>
      <c r="H57" s="19">
        <v>4.3659999999999997</v>
      </c>
      <c r="I57" s="140">
        <v>3.9659999999999997</v>
      </c>
      <c r="J57" s="247">
        <f t="shared" si="14"/>
        <v>9.1294907224634815E-4</v>
      </c>
      <c r="K57" s="215">
        <f t="shared" si="15"/>
        <v>9.3312355699359155E-4</v>
      </c>
      <c r="L57" s="52">
        <f t="shared" si="22"/>
        <v>-9.161704076958313E-2</v>
      </c>
      <c r="N57" s="27">
        <f t="shared" ref="N57:N58" si="23">(H57/B57)*10</f>
        <v>2.5398487492728328</v>
      </c>
      <c r="O57" s="152">
        <f t="shared" ref="O57:O58" si="24">(I57/C57)*10</f>
        <v>6.9578947368421051</v>
      </c>
      <c r="P57" s="52">
        <f t="shared" ref="P57:P58" si="25">(O57-N57)/N57</f>
        <v>1.7394917665212046</v>
      </c>
    </row>
    <row r="58" spans="1:16" ht="20.100000000000001" customHeight="1" x14ac:dyDescent="0.25">
      <c r="A58" s="38" t="s">
        <v>186</v>
      </c>
      <c r="B58" s="19">
        <v>6.5</v>
      </c>
      <c r="C58" s="140">
        <v>7.91</v>
      </c>
      <c r="D58" s="247">
        <f t="shared" si="12"/>
        <v>3.1408249255866088E-4</v>
      </c>
      <c r="E58" s="215">
        <f t="shared" si="13"/>
        <v>4.6744574290484141E-4</v>
      </c>
      <c r="F58" s="52">
        <f t="shared" si="18"/>
        <v>0.21692307692307694</v>
      </c>
      <c r="H58" s="19">
        <v>3.7800000000000002</v>
      </c>
      <c r="I58" s="140">
        <v>3.8329999999999997</v>
      </c>
      <c r="J58" s="247">
        <f t="shared" si="14"/>
        <v>7.9041399292056717E-4</v>
      </c>
      <c r="K58" s="215">
        <f t="shared" si="15"/>
        <v>9.0183121380646414E-4</v>
      </c>
      <c r="L58" s="52">
        <f t="shared" si="16"/>
        <v>1.4021164021163886E-2</v>
      </c>
      <c r="N58" s="27">
        <f t="shared" si="23"/>
        <v>5.815384615384616</v>
      </c>
      <c r="O58" s="152">
        <f t="shared" si="24"/>
        <v>4.8457648546144121</v>
      </c>
      <c r="P58" s="52">
        <f t="shared" si="25"/>
        <v>-0.16673355674619908</v>
      </c>
    </row>
    <row r="59" spans="1:16" ht="20.100000000000001" customHeight="1" x14ac:dyDescent="0.25">
      <c r="A59" s="38" t="s">
        <v>211</v>
      </c>
      <c r="B59" s="19">
        <v>41.010000000000005</v>
      </c>
      <c r="C59" s="140">
        <v>13.020000000000001</v>
      </c>
      <c r="D59" s="247">
        <f t="shared" ref="D59" si="26">B59/$B$62</f>
        <v>1.9816189261277974E-3</v>
      </c>
      <c r="E59" s="215">
        <f t="shared" ref="E59" si="27">C59/$C$62</f>
        <v>7.6942396619734965E-4</v>
      </c>
      <c r="F59" s="52">
        <f t="shared" si="18"/>
        <v>-0.68251645940014627</v>
      </c>
      <c r="H59" s="19">
        <v>10.231999999999999</v>
      </c>
      <c r="I59" s="140">
        <v>3.3530000000000002</v>
      </c>
      <c r="J59" s="247">
        <f t="shared" ref="J59:J60" si="28">H59/$H$62</f>
        <v>2.1395544908897465E-3</v>
      </c>
      <c r="K59" s="215">
        <f t="shared" ref="K59:K60" si="29">I59/$I$62</f>
        <v>7.8889644140179346E-4</v>
      </c>
      <c r="L59" s="52">
        <f t="shared" si="16"/>
        <v>-0.67230258014073496</v>
      </c>
      <c r="N59" s="27">
        <f t="shared" ref="N59:N60" si="30">(H59/B59)*10</f>
        <v>2.4950012192148252</v>
      </c>
      <c r="O59" s="152">
        <f t="shared" ref="O59:O60" si="31">(I59/C59)*10</f>
        <v>2.575268817204301</v>
      </c>
      <c r="P59" s="52">
        <f t="shared" ref="P59:P60" si="32">(O59-N59)/N59</f>
        <v>3.2171366238745149E-2</v>
      </c>
    </row>
    <row r="60" spans="1:16" ht="20.100000000000001" customHeight="1" x14ac:dyDescent="0.25">
      <c r="A60" s="38" t="s">
        <v>195</v>
      </c>
      <c r="B60" s="19">
        <v>30.97</v>
      </c>
      <c r="C60" s="140">
        <v>9.8000000000000007</v>
      </c>
      <c r="D60" s="247">
        <f t="shared" si="12"/>
        <v>1.4964822760833425E-3</v>
      </c>
      <c r="E60" s="215">
        <f t="shared" si="13"/>
        <v>5.7913631864316638E-4</v>
      </c>
      <c r="F60" s="52">
        <f t="shared" si="18"/>
        <v>-0.6835647400710364</v>
      </c>
      <c r="H60" s="19">
        <v>12.362</v>
      </c>
      <c r="I60" s="140">
        <v>2.069</v>
      </c>
      <c r="J60" s="247">
        <f t="shared" si="28"/>
        <v>2.5849465027735583E-3</v>
      </c>
      <c r="K60" s="215">
        <f t="shared" si="29"/>
        <v>4.8679592521929933E-4</v>
      </c>
      <c r="L60" s="52">
        <f t="shared" si="16"/>
        <v>-0.83263226015207892</v>
      </c>
      <c r="N60" s="27">
        <f t="shared" si="30"/>
        <v>3.9916047788182114</v>
      </c>
      <c r="O60" s="152">
        <f t="shared" si="31"/>
        <v>2.111224489795918</v>
      </c>
      <c r="P60" s="52">
        <f t="shared" si="32"/>
        <v>-0.471083785398968</v>
      </c>
    </row>
    <row r="61" spans="1:16" ht="20.100000000000001" customHeight="1" thickBot="1" x14ac:dyDescent="0.3">
      <c r="A61" s="8" t="s">
        <v>17</v>
      </c>
      <c r="B61" s="19">
        <f>B62-SUM(B39:B60)</f>
        <v>9.9400000000059663</v>
      </c>
      <c r="C61" s="140">
        <f>C62-SUM(C39:C60)</f>
        <v>2.3700000000026193</v>
      </c>
      <c r="D61" s="247">
        <f t="shared" si="12"/>
        <v>4.8030461169768662E-4</v>
      </c>
      <c r="E61" s="215">
        <f t="shared" si="13"/>
        <v>1.4005643624345114E-4</v>
      </c>
      <c r="F61" s="52">
        <f t="shared" si="18"/>
        <v>-0.76156941649887355</v>
      </c>
      <c r="H61" s="19">
        <f>H62-SUM(H39:H60)</f>
        <v>6.022000000000844</v>
      </c>
      <c r="I61" s="140">
        <f>I62-SUM(I39:I60)</f>
        <v>0.75500000000010914</v>
      </c>
      <c r="J61" s="247">
        <f t="shared" si="14"/>
        <v>1.2592256786688684E-3</v>
      </c>
      <c r="K61" s="215">
        <f t="shared" si="15"/>
        <v>1.7763698576153897E-4</v>
      </c>
      <c r="L61" s="52">
        <f t="shared" si="16"/>
        <v>-0.87462636997675136</v>
      </c>
      <c r="N61" s="27">
        <f t="shared" si="17"/>
        <v>6.0583501006008342</v>
      </c>
      <c r="O61" s="152">
        <f t="shared" si="17"/>
        <v>3.1856540084357583</v>
      </c>
      <c r="P61" s="52">
        <f t="shared" si="7"/>
        <v>-0.47417135762427753</v>
      </c>
    </row>
    <row r="62" spans="1:16" ht="26.25" customHeight="1" thickBot="1" x14ac:dyDescent="0.3">
      <c r="A62" s="12" t="s">
        <v>18</v>
      </c>
      <c r="B62" s="17">
        <v>20695.200000000004</v>
      </c>
      <c r="C62" s="145">
        <v>16921.75</v>
      </c>
      <c r="D62" s="253">
        <f>SUM(D39:D61)</f>
        <v>1.0000000000000002</v>
      </c>
      <c r="E62" s="254">
        <f>SUM(E39:E61)</f>
        <v>1.0000000000000002</v>
      </c>
      <c r="F62" s="57">
        <f t="shared" si="18"/>
        <v>-0.18233455100699697</v>
      </c>
      <c r="G62" s="1"/>
      <c r="H62" s="17">
        <v>4782.3040000000001</v>
      </c>
      <c r="I62" s="145">
        <v>4250.241</v>
      </c>
      <c r="J62" s="253">
        <f>SUM(J39:J61)</f>
        <v>1</v>
      </c>
      <c r="K62" s="254">
        <f>SUM(K39:K61)</f>
        <v>1</v>
      </c>
      <c r="L62" s="57">
        <f t="shared" si="16"/>
        <v>-0.11125662442203592</v>
      </c>
      <c r="M62" s="1"/>
      <c r="N62" s="29">
        <f t="shared" si="17"/>
        <v>2.3108276315280833</v>
      </c>
      <c r="O62" s="146">
        <f t="shared" si="17"/>
        <v>2.5117029858022959</v>
      </c>
      <c r="P62" s="57">
        <f t="shared" si="7"/>
        <v>8.6927883124445549E-2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jan-fev</v>
      </c>
      <c r="C66" s="347"/>
      <c r="D66" s="345" t="str">
        <f>B5</f>
        <v>jan-fev</v>
      </c>
      <c r="E66" s="347"/>
      <c r="F66" s="131" t="str">
        <f>F37</f>
        <v>2023/2022</v>
      </c>
      <c r="H66" s="348" t="str">
        <f>B5</f>
        <v>jan-fev</v>
      </c>
      <c r="I66" s="347"/>
      <c r="J66" s="345" t="str">
        <f>B5</f>
        <v>jan-fev</v>
      </c>
      <c r="K66" s="346"/>
      <c r="L66" s="131" t="str">
        <f>L37</f>
        <v>2023/2022</v>
      </c>
      <c r="N66" s="348" t="str">
        <f>B5</f>
        <v>jan-fev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162</v>
      </c>
      <c r="B68" s="39">
        <v>8693.56</v>
      </c>
      <c r="C68" s="147">
        <v>8356.07</v>
      </c>
      <c r="D68" s="247">
        <f>B68/$B$96</f>
        <v>0.31644451821486258</v>
      </c>
      <c r="E68" s="246">
        <f>C68/$C$96</f>
        <v>0.32565869726699959</v>
      </c>
      <c r="F68" s="61">
        <f t="shared" ref="F68:F94" si="33">(C68-B68)/B68</f>
        <v>-3.8820690258076072E-2</v>
      </c>
      <c r="H68" s="19">
        <v>2405.8990000000003</v>
      </c>
      <c r="I68" s="147">
        <v>2607.6099999999997</v>
      </c>
      <c r="J68" s="245">
        <f>H68/$H$96</f>
        <v>0.33702748332162241</v>
      </c>
      <c r="K68" s="246">
        <f>I68/$I$96</f>
        <v>0.35753440960704824</v>
      </c>
      <c r="L68" s="61">
        <f t="shared" ref="L68:L96" si="34">(I68-H68)/H68</f>
        <v>8.384017782957609E-2</v>
      </c>
      <c r="N68" s="41">
        <f t="shared" ref="N68:O96" si="35">(H68/B68)*10</f>
        <v>2.767449698397435</v>
      </c>
      <c r="O68" s="149">
        <f t="shared" si="35"/>
        <v>3.120617706649178</v>
      </c>
      <c r="P68" s="61">
        <f t="shared" si="7"/>
        <v>0.12761496928246041</v>
      </c>
    </row>
    <row r="69" spans="1:16" ht="20.100000000000001" customHeight="1" x14ac:dyDescent="0.25">
      <c r="A69" s="38" t="s">
        <v>164</v>
      </c>
      <c r="B69" s="19">
        <v>6376.9400000000005</v>
      </c>
      <c r="C69" s="140">
        <v>4347.87</v>
      </c>
      <c r="D69" s="247">
        <f t="shared" ref="D69:D95" si="36">B69/$B$96</f>
        <v>0.23211983422039834</v>
      </c>
      <c r="E69" s="215">
        <f t="shared" ref="E69:E95" si="37">C69/$C$96</f>
        <v>0.16944827892613029</v>
      </c>
      <c r="F69" s="52">
        <f t="shared" si="33"/>
        <v>-0.31818866101923499</v>
      </c>
      <c r="H69" s="19">
        <v>1382.806</v>
      </c>
      <c r="I69" s="140">
        <v>1007.2860000000001</v>
      </c>
      <c r="J69" s="214">
        <f t="shared" ref="J69:J96" si="38">H69/$H$96</f>
        <v>0.1937087243072296</v>
      </c>
      <c r="K69" s="215">
        <f t="shared" ref="K69:K96" si="39">I69/$I$96</f>
        <v>0.1381109158637393</v>
      </c>
      <c r="L69" s="52">
        <f t="shared" si="34"/>
        <v>-0.27156376237881524</v>
      </c>
      <c r="N69" s="40">
        <f t="shared" si="35"/>
        <v>2.1684475626240798</v>
      </c>
      <c r="O69" s="143">
        <f t="shared" si="35"/>
        <v>2.3167344009825501</v>
      </c>
      <c r="P69" s="52">
        <f t="shared" si="7"/>
        <v>6.8383870984191852E-2</v>
      </c>
    </row>
    <row r="70" spans="1:16" ht="20.100000000000001" customHeight="1" x14ac:dyDescent="0.25">
      <c r="A70" s="38" t="s">
        <v>166</v>
      </c>
      <c r="B70" s="19">
        <v>2063.46</v>
      </c>
      <c r="C70" s="140">
        <v>2720.0600000000004</v>
      </c>
      <c r="D70" s="247">
        <f t="shared" si="36"/>
        <v>7.5109691030560602E-2</v>
      </c>
      <c r="E70" s="215">
        <f t="shared" si="37"/>
        <v>0.1060081110005152</v>
      </c>
      <c r="F70" s="52">
        <f t="shared" si="33"/>
        <v>0.31820340592984614</v>
      </c>
      <c r="H70" s="19">
        <v>520.64300000000003</v>
      </c>
      <c r="I70" s="140">
        <v>831.11599999999999</v>
      </c>
      <c r="J70" s="214">
        <f t="shared" si="38"/>
        <v>7.2933651827869525E-2</v>
      </c>
      <c r="K70" s="215">
        <f t="shared" si="39"/>
        <v>0.11395590919461558</v>
      </c>
      <c r="L70" s="52">
        <f t="shared" si="34"/>
        <v>0.59632608140318788</v>
      </c>
      <c r="N70" s="40">
        <f t="shared" si="35"/>
        <v>2.5231552828743951</v>
      </c>
      <c r="O70" s="143">
        <f t="shared" si="35"/>
        <v>3.0555061285412815</v>
      </c>
      <c r="P70" s="52">
        <f t="shared" si="7"/>
        <v>0.21098616057448069</v>
      </c>
    </row>
    <row r="71" spans="1:16" ht="20.100000000000001" customHeight="1" x14ac:dyDescent="0.25">
      <c r="A71" s="38" t="s">
        <v>168</v>
      </c>
      <c r="B71" s="19">
        <v>3217.26</v>
      </c>
      <c r="C71" s="140">
        <v>2013.4</v>
      </c>
      <c r="D71" s="247">
        <f t="shared" si="36"/>
        <v>0.11710786958069525</v>
      </c>
      <c r="E71" s="215">
        <f t="shared" si="37"/>
        <v>7.8467655378350959E-2</v>
      </c>
      <c r="F71" s="52">
        <f t="shared" si="33"/>
        <v>-0.37418797361730172</v>
      </c>
      <c r="H71" s="19">
        <v>1033.6120000000001</v>
      </c>
      <c r="I71" s="140">
        <v>707.74699999999996</v>
      </c>
      <c r="J71" s="214">
        <f t="shared" si="38"/>
        <v>0.1447923005458786</v>
      </c>
      <c r="K71" s="215">
        <f t="shared" si="39"/>
        <v>9.7040548930307682E-2</v>
      </c>
      <c r="L71" s="52">
        <f t="shared" si="34"/>
        <v>-0.31526820509049824</v>
      </c>
      <c r="N71" s="40">
        <f t="shared" si="35"/>
        <v>3.2127089510950313</v>
      </c>
      <c r="O71" s="143">
        <f t="shared" si="35"/>
        <v>3.515183272077083</v>
      </c>
      <c r="P71" s="52">
        <f t="shared" si="7"/>
        <v>9.4149306889114645E-2</v>
      </c>
    </row>
    <row r="72" spans="1:16" ht="20.100000000000001" customHeight="1" x14ac:dyDescent="0.25">
      <c r="A72" s="38" t="s">
        <v>170</v>
      </c>
      <c r="B72" s="19">
        <v>1396.08</v>
      </c>
      <c r="C72" s="140">
        <v>1259.71</v>
      </c>
      <c r="D72" s="247">
        <f t="shared" si="36"/>
        <v>5.0817140847869618E-2</v>
      </c>
      <c r="E72" s="215">
        <f t="shared" si="37"/>
        <v>4.9094313180025072E-2</v>
      </c>
      <c r="F72" s="52">
        <f t="shared" si="33"/>
        <v>-9.7680648673428377E-2</v>
      </c>
      <c r="H72" s="19">
        <v>396.28800000000001</v>
      </c>
      <c r="I72" s="140">
        <v>388.322</v>
      </c>
      <c r="J72" s="214">
        <f t="shared" si="38"/>
        <v>5.5513530414435144E-2</v>
      </c>
      <c r="K72" s="215">
        <f t="shared" si="39"/>
        <v>5.3243574387054897E-2</v>
      </c>
      <c r="L72" s="52">
        <f t="shared" si="34"/>
        <v>-2.0101542312661518E-2</v>
      </c>
      <c r="N72" s="40">
        <f t="shared" si="35"/>
        <v>2.8385765858690046</v>
      </c>
      <c r="O72" s="143">
        <f t="shared" si="35"/>
        <v>3.0826301291567102</v>
      </c>
      <c r="P72" s="52">
        <f t="shared" ref="P72:P86" si="40">(O72-N72)/N72</f>
        <v>8.5977438305752385E-2</v>
      </c>
    </row>
    <row r="73" spans="1:16" ht="20.100000000000001" customHeight="1" x14ac:dyDescent="0.25">
      <c r="A73" s="38" t="s">
        <v>180</v>
      </c>
      <c r="B73" s="19">
        <v>928.57</v>
      </c>
      <c r="C73" s="140">
        <v>1765.7</v>
      </c>
      <c r="D73" s="247">
        <f t="shared" si="36"/>
        <v>3.3799834162158537E-2</v>
      </c>
      <c r="E73" s="215">
        <f t="shared" si="37"/>
        <v>6.8814114980408403E-2</v>
      </c>
      <c r="F73" s="52">
        <f t="shared" si="33"/>
        <v>0.90152600234769587</v>
      </c>
      <c r="H73" s="19">
        <v>198.19600000000003</v>
      </c>
      <c r="I73" s="140">
        <v>373.40999999999997</v>
      </c>
      <c r="J73" s="214">
        <f t="shared" si="38"/>
        <v>2.7764049565011779E-2</v>
      </c>
      <c r="K73" s="215">
        <f t="shared" si="39"/>
        <v>5.1198961459485083E-2</v>
      </c>
      <c r="L73" s="52">
        <f t="shared" si="34"/>
        <v>0.88404407757976911</v>
      </c>
      <c r="N73" s="40">
        <f t="shared" si="35"/>
        <v>2.1344217452642238</v>
      </c>
      <c r="O73" s="143">
        <f t="shared" si="35"/>
        <v>2.1147986634196068</v>
      </c>
      <c r="P73" s="52">
        <f t="shared" si="40"/>
        <v>-9.1936290886072535E-3</v>
      </c>
    </row>
    <row r="74" spans="1:16" ht="20.100000000000001" customHeight="1" x14ac:dyDescent="0.25">
      <c r="A74" s="38" t="s">
        <v>198</v>
      </c>
      <c r="B74" s="19">
        <v>1326.36</v>
      </c>
      <c r="C74" s="140">
        <v>1517.56</v>
      </c>
      <c r="D74" s="247">
        <f t="shared" si="36"/>
        <v>4.8279341395178171E-2</v>
      </c>
      <c r="E74" s="215">
        <f t="shared" si="37"/>
        <v>5.9143426589833251E-2</v>
      </c>
      <c r="F74" s="52">
        <f t="shared" si="33"/>
        <v>0.14415392502789595</v>
      </c>
      <c r="H74" s="19">
        <v>276.39800000000002</v>
      </c>
      <c r="I74" s="140">
        <v>319.08500000000004</v>
      </c>
      <c r="J74" s="214">
        <f t="shared" si="38"/>
        <v>3.8718883184676409E-2</v>
      </c>
      <c r="K74" s="215">
        <f t="shared" si="39"/>
        <v>4.3750356490987921E-2</v>
      </c>
      <c r="L74" s="52">
        <f t="shared" si="34"/>
        <v>0.15444033603716384</v>
      </c>
      <c r="N74" s="40">
        <f t="shared" si="35"/>
        <v>2.0838837118127813</v>
      </c>
      <c r="O74" s="143">
        <f t="shared" si="35"/>
        <v>2.1026186773504838</v>
      </c>
      <c r="P74" s="52">
        <f t="shared" si="40"/>
        <v>8.9904083570022438E-3</v>
      </c>
    </row>
    <row r="75" spans="1:16" ht="20.100000000000001" customHeight="1" x14ac:dyDescent="0.25">
      <c r="A75" s="38" t="s">
        <v>181</v>
      </c>
      <c r="B75" s="19">
        <v>949.31999999999994</v>
      </c>
      <c r="C75" s="140">
        <v>863.18</v>
      </c>
      <c r="D75" s="247">
        <f t="shared" si="36"/>
        <v>3.4555131618316706E-2</v>
      </c>
      <c r="E75" s="215">
        <f t="shared" si="37"/>
        <v>3.3640464274105976E-2</v>
      </c>
      <c r="F75" s="52">
        <f t="shared" si="33"/>
        <v>-9.0738633969578222E-2</v>
      </c>
      <c r="H75" s="19">
        <v>234.97399999999999</v>
      </c>
      <c r="I75" s="140">
        <v>236.17099999999999</v>
      </c>
      <c r="J75" s="214">
        <f t="shared" si="38"/>
        <v>3.2916051698768274E-2</v>
      </c>
      <c r="K75" s="215">
        <f t="shared" si="39"/>
        <v>3.2381858886607356E-2</v>
      </c>
      <c r="L75" s="52">
        <f t="shared" si="34"/>
        <v>5.0941806327508693E-3</v>
      </c>
      <c r="N75" s="40">
        <f t="shared" ref="N75" si="41">(H75/B75)*10</f>
        <v>2.475182235705558</v>
      </c>
      <c r="O75" s="143">
        <f t="shared" ref="O75" si="42">(I75/C75)*10</f>
        <v>2.7360573692624945</v>
      </c>
      <c r="P75" s="52">
        <f t="shared" ref="P75" si="43">(O75-N75)/N75</f>
        <v>0.10539633397238461</v>
      </c>
    </row>
    <row r="76" spans="1:16" ht="20.100000000000001" customHeight="1" x14ac:dyDescent="0.25">
      <c r="A76" s="38" t="s">
        <v>207</v>
      </c>
      <c r="B76" s="19">
        <v>63.59</v>
      </c>
      <c r="C76" s="140">
        <v>338.34000000000003</v>
      </c>
      <c r="D76" s="247">
        <f t="shared" si="36"/>
        <v>2.3146682041974881E-3</v>
      </c>
      <c r="E76" s="215">
        <f t="shared" si="37"/>
        <v>1.3186026880257903E-2</v>
      </c>
      <c r="F76" s="52">
        <f t="shared" si="33"/>
        <v>4.3206479006133041</v>
      </c>
      <c r="H76" s="19">
        <v>13.766999999999999</v>
      </c>
      <c r="I76" s="140">
        <v>104.285</v>
      </c>
      <c r="J76" s="214">
        <f t="shared" si="38"/>
        <v>1.9285337260162522E-3</v>
      </c>
      <c r="K76" s="215">
        <f t="shared" si="39"/>
        <v>1.4298716413064466E-2</v>
      </c>
      <c r="L76" s="52">
        <f t="shared" si="34"/>
        <v>6.5749981840633405</v>
      </c>
      <c r="N76" s="40">
        <f t="shared" si="35"/>
        <v>2.1649630445038524</v>
      </c>
      <c r="O76" s="143">
        <f t="shared" si="35"/>
        <v>3.0822545368564165</v>
      </c>
      <c r="P76" s="52">
        <f t="shared" si="40"/>
        <v>0.42369845281251955</v>
      </c>
    </row>
    <row r="77" spans="1:16" ht="20.100000000000001" customHeight="1" x14ac:dyDescent="0.25">
      <c r="A77" s="38" t="s">
        <v>208</v>
      </c>
      <c r="B77" s="19">
        <v>12.329999999999998</v>
      </c>
      <c r="C77" s="140">
        <v>382.07</v>
      </c>
      <c r="D77" s="247">
        <f t="shared" si="36"/>
        <v>4.4881048840627496E-4</v>
      </c>
      <c r="E77" s="215">
        <f t="shared" si="37"/>
        <v>1.489030351167505E-2</v>
      </c>
      <c r="F77" s="52">
        <f t="shared" si="33"/>
        <v>29.987023519870242</v>
      </c>
      <c r="H77" s="19">
        <v>8.4580000000000002</v>
      </c>
      <c r="I77" s="140">
        <v>81.128</v>
      </c>
      <c r="J77" s="214">
        <f t="shared" si="38"/>
        <v>1.1848288119884842E-3</v>
      </c>
      <c r="K77" s="215">
        <f t="shared" si="39"/>
        <v>1.1123615718071573E-2</v>
      </c>
      <c r="L77" s="52">
        <f t="shared" si="34"/>
        <v>8.5918656892882481</v>
      </c>
      <c r="N77" s="40">
        <f t="shared" si="35"/>
        <v>6.859691808596919</v>
      </c>
      <c r="O77" s="143">
        <f t="shared" si="35"/>
        <v>2.1233805323631798</v>
      </c>
      <c r="P77" s="52">
        <f t="shared" si="40"/>
        <v>-0.69045540359378088</v>
      </c>
    </row>
    <row r="78" spans="1:16" ht="20.100000000000001" customHeight="1" x14ac:dyDescent="0.25">
      <c r="A78" s="38" t="s">
        <v>177</v>
      </c>
      <c r="B78" s="19">
        <v>38.83</v>
      </c>
      <c r="C78" s="140">
        <v>66.98</v>
      </c>
      <c r="D78" s="247">
        <f t="shared" si="36"/>
        <v>1.4134072396444167E-3</v>
      </c>
      <c r="E78" s="215">
        <f t="shared" si="37"/>
        <v>2.6103921512078809E-3</v>
      </c>
      <c r="F78" s="52">
        <f t="shared" si="33"/>
        <v>0.72495493175379877</v>
      </c>
      <c r="H78" s="19">
        <v>40.617000000000004</v>
      </c>
      <c r="I78" s="140">
        <v>70.337999999999994</v>
      </c>
      <c r="J78" s="214">
        <f t="shared" si="38"/>
        <v>5.6897838562941913E-3</v>
      </c>
      <c r="K78" s="215">
        <f t="shared" si="39"/>
        <v>9.6441781182540955E-3</v>
      </c>
      <c r="L78" s="52">
        <f t="shared" si="34"/>
        <v>0.73173794224093325</v>
      </c>
      <c r="N78" s="40">
        <f t="shared" si="35"/>
        <v>10.460211176925061</v>
      </c>
      <c r="O78" s="143">
        <f t="shared" si="35"/>
        <v>10.501343684681995</v>
      </c>
      <c r="P78" s="52">
        <f t="shared" si="40"/>
        <v>3.9322827294033637E-3</v>
      </c>
    </row>
    <row r="79" spans="1:16" ht="20.100000000000001" customHeight="1" x14ac:dyDescent="0.25">
      <c r="A79" s="38" t="s">
        <v>200</v>
      </c>
      <c r="B79" s="19">
        <v>788.4</v>
      </c>
      <c r="C79" s="140">
        <v>260.28999999999996</v>
      </c>
      <c r="D79" s="247">
        <f t="shared" si="36"/>
        <v>2.8697663346269848E-2</v>
      </c>
      <c r="E79" s="215">
        <f t="shared" si="37"/>
        <v>1.0144206823498047E-2</v>
      </c>
      <c r="F79" s="52">
        <f t="shared" si="33"/>
        <v>-0.66985032978183667</v>
      </c>
      <c r="H79" s="19">
        <v>160.57299999999998</v>
      </c>
      <c r="I79" s="140">
        <v>57.415999999999997</v>
      </c>
      <c r="J79" s="214">
        <f t="shared" si="38"/>
        <v>2.2493676617099414E-2</v>
      </c>
      <c r="K79" s="215">
        <f t="shared" si="39"/>
        <v>7.8724179083522021E-3</v>
      </c>
      <c r="L79" s="52">
        <f t="shared" si="34"/>
        <v>-0.64243054560853941</v>
      </c>
      <c r="N79" s="40">
        <f t="shared" si="35"/>
        <v>2.0366945712836122</v>
      </c>
      <c r="O79" s="143">
        <f t="shared" si="35"/>
        <v>2.2058473241384609</v>
      </c>
      <c r="P79" s="52">
        <f t="shared" si="40"/>
        <v>8.3052586892418206E-2</v>
      </c>
    </row>
    <row r="80" spans="1:16" ht="20.100000000000001" customHeight="1" x14ac:dyDescent="0.25">
      <c r="A80" s="38" t="s">
        <v>165</v>
      </c>
      <c r="B80" s="19">
        <v>248.16</v>
      </c>
      <c r="C80" s="140">
        <v>236.49</v>
      </c>
      <c r="D80" s="247">
        <f t="shared" si="36"/>
        <v>9.032993576877632E-3</v>
      </c>
      <c r="E80" s="215">
        <f t="shared" si="37"/>
        <v>9.2166563129165678E-3</v>
      </c>
      <c r="F80" s="52">
        <f t="shared" si="33"/>
        <v>-4.7026112185686607E-2</v>
      </c>
      <c r="H80" s="19">
        <v>60.608000000000004</v>
      </c>
      <c r="I80" s="140">
        <v>55.051000000000002</v>
      </c>
      <c r="J80" s="214">
        <f t="shared" si="38"/>
        <v>8.4901991767555047E-3</v>
      </c>
      <c r="K80" s="215">
        <f t="shared" si="39"/>
        <v>7.5481482212745067E-3</v>
      </c>
      <c r="L80" s="52">
        <f t="shared" si="34"/>
        <v>-9.168756599788809E-2</v>
      </c>
      <c r="N80" s="40">
        <f t="shared" si="35"/>
        <v>2.4422952933591233</v>
      </c>
      <c r="O80" s="143">
        <f t="shared" si="35"/>
        <v>2.327836272146814</v>
      </c>
      <c r="P80" s="52">
        <f t="shared" si="40"/>
        <v>-4.6865348970509965E-2</v>
      </c>
    </row>
    <row r="81" spans="1:16" ht="20.100000000000001" customHeight="1" x14ac:dyDescent="0.25">
      <c r="A81" s="38" t="s">
        <v>179</v>
      </c>
      <c r="B81" s="19">
        <v>133.29</v>
      </c>
      <c r="C81" s="140">
        <v>112.86</v>
      </c>
      <c r="D81" s="247">
        <f t="shared" si="36"/>
        <v>4.8517396593408266E-3</v>
      </c>
      <c r="E81" s="215">
        <f t="shared" si="37"/>
        <v>4.3984601102615914E-3</v>
      </c>
      <c r="F81" s="52">
        <f t="shared" si="33"/>
        <v>-0.1532748143146522</v>
      </c>
      <c r="H81" s="19">
        <v>43.36</v>
      </c>
      <c r="I81" s="140">
        <v>48.808999999999997</v>
      </c>
      <c r="J81" s="214">
        <f t="shared" si="38"/>
        <v>6.0740337299385995E-3</v>
      </c>
      <c r="K81" s="215">
        <f t="shared" si="39"/>
        <v>6.6922956264588726E-3</v>
      </c>
      <c r="L81" s="52">
        <f t="shared" si="34"/>
        <v>0.12566881918819184</v>
      </c>
      <c r="N81" s="40">
        <f t="shared" si="35"/>
        <v>3.2530572436041716</v>
      </c>
      <c r="O81" s="143">
        <f t="shared" si="35"/>
        <v>4.3247386142122988</v>
      </c>
      <c r="P81" s="52">
        <f t="shared" si="40"/>
        <v>0.32943821468717083</v>
      </c>
    </row>
    <row r="82" spans="1:16" ht="20.100000000000001" customHeight="1" x14ac:dyDescent="0.25">
      <c r="A82" s="38" t="s">
        <v>182</v>
      </c>
      <c r="B82" s="19">
        <v>40.28</v>
      </c>
      <c r="C82" s="140">
        <v>129.12</v>
      </c>
      <c r="D82" s="247">
        <f t="shared" si="36"/>
        <v>1.4661870618819755E-3</v>
      </c>
      <c r="E82" s="215">
        <f t="shared" si="37"/>
        <v>5.0321563834571743E-3</v>
      </c>
      <c r="F82" s="52">
        <f t="shared" si="33"/>
        <v>2.2055610724925523</v>
      </c>
      <c r="H82" s="19">
        <v>16.457000000000001</v>
      </c>
      <c r="I82" s="140">
        <v>40.780999999999999</v>
      </c>
      <c r="J82" s="214">
        <f t="shared" si="38"/>
        <v>2.3053591580627199E-3</v>
      </c>
      <c r="K82" s="215">
        <f t="shared" si="39"/>
        <v>5.5915611453342473E-3</v>
      </c>
      <c r="L82" s="52">
        <f t="shared" si="34"/>
        <v>1.478033663486662</v>
      </c>
      <c r="N82" s="40">
        <f t="shared" si="35"/>
        <v>4.085650446871897</v>
      </c>
      <c r="O82" s="143">
        <f t="shared" si="35"/>
        <v>3.1583798017348204</v>
      </c>
      <c r="P82" s="52">
        <f t="shared" si="40"/>
        <v>-0.22695789989743845</v>
      </c>
    </row>
    <row r="83" spans="1:16" ht="20.100000000000001" customHeight="1" x14ac:dyDescent="0.25">
      <c r="A83" s="38" t="s">
        <v>219</v>
      </c>
      <c r="B83" s="19">
        <v>82.039999999999992</v>
      </c>
      <c r="C83" s="140">
        <v>134.54</v>
      </c>
      <c r="D83" s="247">
        <f t="shared" si="36"/>
        <v>2.9862459423236655E-3</v>
      </c>
      <c r="E83" s="215">
        <f t="shared" si="37"/>
        <v>5.2433884745223683E-3</v>
      </c>
      <c r="F83" s="52">
        <f t="shared" si="33"/>
        <v>0.63993174061433455</v>
      </c>
      <c r="H83" s="19">
        <v>18.103000000000002</v>
      </c>
      <c r="I83" s="140">
        <v>34.644999999999996</v>
      </c>
      <c r="J83" s="214">
        <f t="shared" si="38"/>
        <v>2.5359370990101124E-3</v>
      </c>
      <c r="K83" s="215">
        <f t="shared" si="39"/>
        <v>4.750242413871778E-3</v>
      </c>
      <c r="L83" s="52">
        <f t="shared" si="34"/>
        <v>0.91377119814395369</v>
      </c>
      <c r="N83" s="40">
        <f t="shared" si="35"/>
        <v>2.2066065333983427</v>
      </c>
      <c r="O83" s="143">
        <f t="shared" si="35"/>
        <v>2.5750706109707151</v>
      </c>
      <c r="P83" s="52">
        <f t="shared" si="40"/>
        <v>0.16698222904511645</v>
      </c>
    </row>
    <row r="84" spans="1:16" ht="20.100000000000001" customHeight="1" x14ac:dyDescent="0.25">
      <c r="A84" s="38" t="s">
        <v>212</v>
      </c>
      <c r="B84" s="19">
        <v>223.35</v>
      </c>
      <c r="C84" s="140">
        <v>153</v>
      </c>
      <c r="D84" s="247">
        <f t="shared" si="36"/>
        <v>8.1299126184542995E-3</v>
      </c>
      <c r="E84" s="215">
        <f t="shared" si="37"/>
        <v>5.9628247108809455E-3</v>
      </c>
      <c r="F84" s="52">
        <f t="shared" si="33"/>
        <v>-0.31497649429147079</v>
      </c>
      <c r="H84" s="19">
        <v>47.844999999999999</v>
      </c>
      <c r="I84" s="140">
        <v>34.111999999999995</v>
      </c>
      <c r="J84" s="214">
        <f t="shared" si="38"/>
        <v>6.7023095896889366E-3</v>
      </c>
      <c r="K84" s="215">
        <f t="shared" si="39"/>
        <v>4.6771617613506735E-3</v>
      </c>
      <c r="L84" s="52">
        <f t="shared" si="34"/>
        <v>-0.28703103772599026</v>
      </c>
      <c r="N84" s="40">
        <f t="shared" si="35"/>
        <v>2.1421535706290578</v>
      </c>
      <c r="O84" s="143">
        <f t="shared" si="35"/>
        <v>2.2295424836601305</v>
      </c>
      <c r="P84" s="52">
        <f t="shared" si="40"/>
        <v>4.0794887084314141E-2</v>
      </c>
    </row>
    <row r="85" spans="1:16" ht="20.100000000000001" customHeight="1" x14ac:dyDescent="0.25">
      <c r="A85" s="38" t="s">
        <v>206</v>
      </c>
      <c r="B85" s="19">
        <v>39.85</v>
      </c>
      <c r="C85" s="140">
        <v>99.77</v>
      </c>
      <c r="D85" s="247">
        <f t="shared" si="36"/>
        <v>1.4505351145977341E-3</v>
      </c>
      <c r="E85" s="215">
        <f t="shared" si="37"/>
        <v>3.8883073294417769E-3</v>
      </c>
      <c r="F85" s="52">
        <f t="shared" si="33"/>
        <v>1.503638644918444</v>
      </c>
      <c r="H85" s="19">
        <v>52.534999999999997</v>
      </c>
      <c r="I85" s="140">
        <v>33.621000000000002</v>
      </c>
      <c r="J85" s="214">
        <f t="shared" si="38"/>
        <v>7.3593026292048964E-3</v>
      </c>
      <c r="K85" s="215">
        <f t="shared" si="39"/>
        <v>4.6098398094034663E-3</v>
      </c>
      <c r="L85" s="52">
        <f t="shared" si="34"/>
        <v>-0.36002664890073277</v>
      </c>
      <c r="N85" s="40">
        <f t="shared" si="35"/>
        <v>13.183186951066499</v>
      </c>
      <c r="O85" s="143">
        <f t="shared" si="35"/>
        <v>3.3698506565099735</v>
      </c>
      <c r="P85" s="52">
        <f t="shared" si="40"/>
        <v>-0.74438269979647387</v>
      </c>
    </row>
    <row r="86" spans="1:16" ht="20.100000000000001" customHeight="1" x14ac:dyDescent="0.25">
      <c r="A86" s="38" t="s">
        <v>213</v>
      </c>
      <c r="B86" s="19">
        <v>41.7</v>
      </c>
      <c r="C86" s="140">
        <v>103.88</v>
      </c>
      <c r="D86" s="247">
        <f t="shared" si="36"/>
        <v>1.5178748877973779E-3</v>
      </c>
      <c r="E86" s="215">
        <f t="shared" si="37"/>
        <v>4.0484851697144613E-3</v>
      </c>
      <c r="F86" s="52">
        <f t="shared" si="33"/>
        <v>1.4911270983213427</v>
      </c>
      <c r="H86" s="19">
        <v>10.194000000000001</v>
      </c>
      <c r="I86" s="140">
        <v>28.504000000000001</v>
      </c>
      <c r="J86" s="214">
        <f t="shared" si="38"/>
        <v>1.4280142952720039E-3</v>
      </c>
      <c r="K86" s="215">
        <f t="shared" si="39"/>
        <v>3.9082381228171797E-3</v>
      </c>
      <c r="L86" s="52">
        <f t="shared" si="34"/>
        <v>1.7961546007455367</v>
      </c>
      <c r="N86" s="40">
        <f t="shared" si="35"/>
        <v>2.4446043165467626</v>
      </c>
      <c r="O86" s="143">
        <f t="shared" si="35"/>
        <v>2.7439353099730464</v>
      </c>
      <c r="P86" s="52">
        <f t="shared" si="40"/>
        <v>0.12244558000663168</v>
      </c>
    </row>
    <row r="87" spans="1:16" ht="20.100000000000001" customHeight="1" x14ac:dyDescent="0.25">
      <c r="A87" s="38" t="s">
        <v>183</v>
      </c>
      <c r="B87" s="19">
        <v>135.60000000000002</v>
      </c>
      <c r="C87" s="140">
        <v>91.81</v>
      </c>
      <c r="D87" s="247">
        <f t="shared" si="36"/>
        <v>4.9358233761468695E-3</v>
      </c>
      <c r="E87" s="215">
        <f t="shared" si="37"/>
        <v>3.5780845536338536E-3</v>
      </c>
      <c r="F87" s="52">
        <f t="shared" si="33"/>
        <v>-0.32293510324483787</v>
      </c>
      <c r="H87" s="19">
        <v>36.475999999999999</v>
      </c>
      <c r="I87" s="140">
        <v>28.5</v>
      </c>
      <c r="J87" s="214">
        <f t="shared" si="38"/>
        <v>5.1096968250286057E-3</v>
      </c>
      <c r="K87" s="215">
        <f t="shared" si="39"/>
        <v>3.9076896751434748E-3</v>
      </c>
      <c r="L87" s="52">
        <f t="shared" si="34"/>
        <v>-0.21866432722886278</v>
      </c>
      <c r="N87" s="40">
        <f t="shared" ref="N87:N91" si="44">(H87/B87)*10</f>
        <v>2.6899705014749258</v>
      </c>
      <c r="O87" s="143">
        <f t="shared" ref="O87:O91" si="45">(I87/C87)*10</f>
        <v>3.1042370112188218</v>
      </c>
      <c r="P87" s="52">
        <f t="shared" ref="P87:P91" si="46">(O87-N87)/N87</f>
        <v>0.15400410878734594</v>
      </c>
    </row>
    <row r="88" spans="1:16" ht="20.100000000000001" customHeight="1" x14ac:dyDescent="0.25">
      <c r="A88" s="38" t="s">
        <v>199</v>
      </c>
      <c r="B88" s="19">
        <v>85.67</v>
      </c>
      <c r="C88" s="140">
        <v>159.38</v>
      </c>
      <c r="D88" s="247">
        <f t="shared" si="36"/>
        <v>3.1183774973045889E-3</v>
      </c>
      <c r="E88" s="215">
        <f t="shared" si="37"/>
        <v>6.2114706040536276E-3</v>
      </c>
      <c r="F88" s="52">
        <f t="shared" si="33"/>
        <v>0.86039453717754166</v>
      </c>
      <c r="H88" s="19">
        <v>11.77</v>
      </c>
      <c r="I88" s="140">
        <v>25.408000000000001</v>
      </c>
      <c r="J88" s="214">
        <f t="shared" si="38"/>
        <v>1.6487863699579637E-3</v>
      </c>
      <c r="K88" s="215">
        <f t="shared" si="39"/>
        <v>3.4837396233700145E-3</v>
      </c>
      <c r="L88" s="52">
        <f t="shared" si="34"/>
        <v>1.1587085811384878</v>
      </c>
      <c r="N88" s="40">
        <f t="shared" si="44"/>
        <v>1.3738765028598108</v>
      </c>
      <c r="O88" s="143">
        <f t="shared" si="45"/>
        <v>1.5941774375705862</v>
      </c>
      <c r="P88" s="52">
        <f t="shared" si="46"/>
        <v>0.16034988170494588</v>
      </c>
    </row>
    <row r="89" spans="1:16" ht="20.100000000000001" customHeight="1" x14ac:dyDescent="0.25">
      <c r="A89" s="38" t="s">
        <v>197</v>
      </c>
      <c r="B89" s="19">
        <v>26.369999999999997</v>
      </c>
      <c r="C89" s="140">
        <v>59.67</v>
      </c>
      <c r="D89" s="247">
        <f t="shared" si="36"/>
        <v>9.5986476717546394E-4</v>
      </c>
      <c r="E89" s="215">
        <f t="shared" si="37"/>
        <v>2.3255016372435689E-3</v>
      </c>
      <c r="F89" s="52">
        <f t="shared" si="33"/>
        <v>1.262798634812287</v>
      </c>
      <c r="H89" s="19">
        <v>16.510999999999999</v>
      </c>
      <c r="I89" s="140">
        <v>22.686</v>
      </c>
      <c r="J89" s="214">
        <f t="shared" si="38"/>
        <v>2.3129236834643959E-3</v>
      </c>
      <c r="K89" s="215">
        <f t="shared" si="39"/>
        <v>3.1105209814142058E-3</v>
      </c>
      <c r="L89" s="52">
        <f t="shared" si="34"/>
        <v>0.37399309551208293</v>
      </c>
      <c r="N89" s="40">
        <f t="shared" si="44"/>
        <v>6.2612817595752759</v>
      </c>
      <c r="O89" s="143">
        <f t="shared" si="45"/>
        <v>3.8019105077928605</v>
      </c>
      <c r="P89" s="52">
        <f t="shared" si="46"/>
        <v>-0.39279038162135715</v>
      </c>
    </row>
    <row r="90" spans="1:16" ht="20.100000000000001" customHeight="1" x14ac:dyDescent="0.25">
      <c r="A90" s="38" t="s">
        <v>204</v>
      </c>
      <c r="B90" s="19">
        <v>0.05</v>
      </c>
      <c r="C90" s="140">
        <v>53.01</v>
      </c>
      <c r="D90" s="247">
        <f t="shared" si="36"/>
        <v>1.8199938702606449E-6</v>
      </c>
      <c r="E90" s="215">
        <f t="shared" si="37"/>
        <v>2.0659433851228687E-3</v>
      </c>
      <c r="F90" s="52">
        <f t="shared" si="33"/>
        <v>1059.2</v>
      </c>
      <c r="H90" s="19">
        <v>2.9000000000000001E-2</v>
      </c>
      <c r="I90" s="140">
        <v>19.094000000000001</v>
      </c>
      <c r="J90" s="214">
        <f t="shared" si="38"/>
        <v>4.0624303083076429E-6</v>
      </c>
      <c r="K90" s="215">
        <f t="shared" si="39"/>
        <v>2.6180149704277023E-3</v>
      </c>
      <c r="L90" s="52">
        <f t="shared" si="34"/>
        <v>657.41379310344826</v>
      </c>
      <c r="N90" s="40">
        <f t="shared" si="44"/>
        <v>5.8</v>
      </c>
      <c r="O90" s="143">
        <f t="shared" si="45"/>
        <v>3.601961893982268</v>
      </c>
      <c r="P90" s="52">
        <f t="shared" si="46"/>
        <v>-0.37897208724443654</v>
      </c>
    </row>
    <row r="91" spans="1:16" ht="20.100000000000001" customHeight="1" x14ac:dyDescent="0.25">
      <c r="A91" s="38" t="s">
        <v>240</v>
      </c>
      <c r="B91" s="19">
        <v>2.25</v>
      </c>
      <c r="C91" s="140">
        <v>90</v>
      </c>
      <c r="D91" s="247">
        <f t="shared" si="36"/>
        <v>8.1899724161729019E-5</v>
      </c>
      <c r="E91" s="215">
        <f t="shared" si="37"/>
        <v>3.5075439475770265E-3</v>
      </c>
      <c r="F91" s="52">
        <f t="shared" si="33"/>
        <v>39</v>
      </c>
      <c r="H91" s="19">
        <v>0.45900000000000002</v>
      </c>
      <c r="I91" s="140">
        <v>16.451000000000001</v>
      </c>
      <c r="J91" s="214">
        <f t="shared" si="38"/>
        <v>6.4298465914248547E-5</v>
      </c>
      <c r="K91" s="215">
        <f t="shared" si="39"/>
        <v>2.2556281700275545E-3</v>
      </c>
      <c r="L91" s="52">
        <f t="shared" si="34"/>
        <v>34.84095860566449</v>
      </c>
      <c r="N91" s="40">
        <f t="shared" si="44"/>
        <v>2.04</v>
      </c>
      <c r="O91" s="143">
        <f t="shared" si="45"/>
        <v>1.8278888888888889</v>
      </c>
      <c r="P91" s="52">
        <f t="shared" si="46"/>
        <v>-0.10397603485838781</v>
      </c>
    </row>
    <row r="92" spans="1:16" ht="20.100000000000001" customHeight="1" x14ac:dyDescent="0.25">
      <c r="A92" s="38" t="s">
        <v>210</v>
      </c>
      <c r="B92" s="19"/>
      <c r="C92" s="140">
        <v>29.16</v>
      </c>
      <c r="D92" s="247">
        <f t="shared" si="36"/>
        <v>0</v>
      </c>
      <c r="E92" s="215">
        <f t="shared" si="37"/>
        <v>1.1364442390149566E-3</v>
      </c>
      <c r="F92" s="52"/>
      <c r="H92" s="19"/>
      <c r="I92" s="140">
        <v>10.571999999999999</v>
      </c>
      <c r="J92" s="214">
        <f t="shared" si="38"/>
        <v>0</v>
      </c>
      <c r="K92" s="215">
        <f t="shared" si="39"/>
        <v>1.44954720160059E-3</v>
      </c>
      <c r="L92" s="52"/>
      <c r="N92" s="40"/>
      <c r="O92" s="143">
        <f t="shared" ref="O92" si="47">(I92/C92)*10</f>
        <v>3.6255144032921809</v>
      </c>
      <c r="P92" s="52"/>
    </row>
    <row r="93" spans="1:16" ht="20.100000000000001" customHeight="1" x14ac:dyDescent="0.25">
      <c r="A93" s="38" t="s">
        <v>226</v>
      </c>
      <c r="B93" s="19">
        <v>6.93</v>
      </c>
      <c r="C93" s="140">
        <v>29.340000000000003</v>
      </c>
      <c r="D93" s="247">
        <f t="shared" si="36"/>
        <v>2.5225115041812538E-4</v>
      </c>
      <c r="E93" s="215">
        <f t="shared" si="37"/>
        <v>1.1434593269101108E-3</v>
      </c>
      <c r="F93" s="52">
        <f t="shared" si="33"/>
        <v>3.2337662337662345</v>
      </c>
      <c r="H93" s="19">
        <v>2.0299999999999998</v>
      </c>
      <c r="I93" s="140">
        <v>9.3999999999999986</v>
      </c>
      <c r="J93" s="214">
        <f t="shared" si="38"/>
        <v>2.8437012158153498E-4</v>
      </c>
      <c r="K93" s="215">
        <f t="shared" si="39"/>
        <v>1.2888520332052162E-3</v>
      </c>
      <c r="L93" s="52">
        <f t="shared" si="34"/>
        <v>3.6305418719211824</v>
      </c>
      <c r="N93" s="40">
        <f t="shared" ref="N93:N94" si="48">(H93/B93)*10</f>
        <v>2.9292929292929291</v>
      </c>
      <c r="O93" s="143">
        <f t="shared" ref="O93:O94" si="49">(I93/C93)*10</f>
        <v>3.2038173142467614</v>
      </c>
      <c r="P93" s="52">
        <f t="shared" ref="P93:P94" si="50">(O93-N93)/N93</f>
        <v>9.3716945208377256E-2</v>
      </c>
    </row>
    <row r="94" spans="1:16" ht="20.100000000000001" customHeight="1" x14ac:dyDescent="0.25">
      <c r="A94" s="38" t="s">
        <v>241</v>
      </c>
      <c r="B94" s="19">
        <v>0.01</v>
      </c>
      <c r="C94" s="140">
        <v>16.739999999999998</v>
      </c>
      <c r="D94" s="247">
        <f t="shared" si="36"/>
        <v>3.6399877405212898E-7</v>
      </c>
      <c r="E94" s="215">
        <f t="shared" si="37"/>
        <v>6.5240317424932685E-4</v>
      </c>
      <c r="F94" s="52">
        <f t="shared" si="33"/>
        <v>1672.9999999999995</v>
      </c>
      <c r="H94" s="19">
        <v>1E-3</v>
      </c>
      <c r="I94" s="140">
        <v>8.6140000000000008</v>
      </c>
      <c r="J94" s="214">
        <f t="shared" si="38"/>
        <v>1.4008380373474629E-7</v>
      </c>
      <c r="K94" s="215">
        <f t="shared" si="39"/>
        <v>1.1810820653223122E-3</v>
      </c>
      <c r="L94" s="52">
        <f t="shared" si="34"/>
        <v>8613.0000000000018</v>
      </c>
      <c r="N94" s="40">
        <f t="shared" si="48"/>
        <v>1</v>
      </c>
      <c r="O94" s="143">
        <f t="shared" si="49"/>
        <v>5.1457586618876947</v>
      </c>
      <c r="P94" s="52">
        <f t="shared" si="50"/>
        <v>4.1457586618876947</v>
      </c>
    </row>
    <row r="95" spans="1:16" ht="20.100000000000001" customHeight="1" thickBot="1" x14ac:dyDescent="0.3">
      <c r="A95" s="8" t="s">
        <v>17</v>
      </c>
      <c r="B95" s="19">
        <f>B96-SUM(B68:B94)</f>
        <v>552.37000000000262</v>
      </c>
      <c r="C95" s="140">
        <f>C96-SUM(C68:C94)</f>
        <v>268.97999999999956</v>
      </c>
      <c r="D95" s="247">
        <f t="shared" si="36"/>
        <v>2.0106200282317542E-2</v>
      </c>
      <c r="E95" s="215">
        <f t="shared" si="37"/>
        <v>1.0482879677991856E-2</v>
      </c>
      <c r="F95" s="52">
        <f>(C95-B95)/B95</f>
        <v>-0.51304379310969406</v>
      </c>
      <c r="H95" s="19">
        <f>H96-SUM(H68:H94)</f>
        <v>149.97499999999764</v>
      </c>
      <c r="I95" s="140">
        <f>I96-SUM(I68:I94)</f>
        <v>93.149999999997817</v>
      </c>
      <c r="J95" s="214">
        <f t="shared" si="38"/>
        <v>2.1009068465118245E-2</v>
      </c>
      <c r="K95" s="215">
        <f t="shared" si="39"/>
        <v>1.2771975201389689E-2</v>
      </c>
      <c r="L95" s="52">
        <f t="shared" si="34"/>
        <v>-0.37889648274712928</v>
      </c>
      <c r="N95" s="40">
        <f t="shared" si="35"/>
        <v>2.7151184894182689</v>
      </c>
      <c r="O95" s="143">
        <f t="shared" si="35"/>
        <v>3.4630827570822351</v>
      </c>
      <c r="P95" s="52">
        <f>(O95-N95)/N95</f>
        <v>0.27548126189668509</v>
      </c>
    </row>
    <row r="96" spans="1:16" ht="26.25" customHeight="1" thickBot="1" x14ac:dyDescent="0.3">
      <c r="A96" s="12" t="s">
        <v>18</v>
      </c>
      <c r="B96" s="17">
        <v>27472.620000000003</v>
      </c>
      <c r="C96" s="145">
        <v>25658.980000000007</v>
      </c>
      <c r="D96" s="243">
        <f>SUM(D68:D95)</f>
        <v>0.99999999999999989</v>
      </c>
      <c r="E96" s="244">
        <f>SUM(E68:E95)</f>
        <v>0.99999999999999956</v>
      </c>
      <c r="F96" s="57">
        <f>(C96-B96)/B96</f>
        <v>-6.6016273657190164E-2</v>
      </c>
      <c r="G96" s="1"/>
      <c r="H96" s="17">
        <v>7138.5839999999989</v>
      </c>
      <c r="I96" s="145">
        <v>7293.3119999999981</v>
      </c>
      <c r="J96" s="255">
        <f t="shared" si="38"/>
        <v>1</v>
      </c>
      <c r="K96" s="244">
        <f t="shared" si="39"/>
        <v>1</v>
      </c>
      <c r="L96" s="57">
        <f t="shared" si="34"/>
        <v>2.1674886784269706E-2</v>
      </c>
      <c r="M96" s="1"/>
      <c r="N96" s="37">
        <f t="shared" si="35"/>
        <v>2.5984358244681429</v>
      </c>
      <c r="O96" s="150">
        <f t="shared" si="35"/>
        <v>2.842401373710099</v>
      </c>
      <c r="P96" s="57">
        <f>(O96-N96)/N96</f>
        <v>9.3889387971277632E-2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S14" sqref="S14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136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104</v>
      </c>
      <c r="H4" s="340"/>
      <c r="I4" s="130" t="s">
        <v>0</v>
      </c>
      <c r="K4" s="344" t="s">
        <v>19</v>
      </c>
      <c r="L4" s="340"/>
      <c r="M4" s="338" t="s">
        <v>104</v>
      </c>
      <c r="N4" s="339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158</v>
      </c>
      <c r="F5" s="346"/>
      <c r="G5" s="347" t="str">
        <f>E5</f>
        <v>jan-fev</v>
      </c>
      <c r="H5" s="347"/>
      <c r="I5" s="131" t="s">
        <v>153</v>
      </c>
      <c r="K5" s="348" t="str">
        <f>E5</f>
        <v>jan-fev</v>
      </c>
      <c r="L5" s="347"/>
      <c r="M5" s="349" t="str">
        <f>E5</f>
        <v>jan-fev</v>
      </c>
      <c r="N5" s="337"/>
      <c r="O5" s="131" t="str">
        <f>I5</f>
        <v>2023/2022</v>
      </c>
      <c r="Q5" s="348" t="str">
        <f>E5</f>
        <v>jan-fev</v>
      </c>
      <c r="R5" s="346"/>
      <c r="S5" s="131" t="str">
        <f>O5</f>
        <v>2023/2022</v>
      </c>
    </row>
    <row r="6" spans="1:19" ht="19.5" customHeight="1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42748.01999999999</v>
      </c>
      <c r="F7" s="145">
        <v>37341.080000000009</v>
      </c>
      <c r="G7" s="243">
        <f>E7/E15</f>
        <v>0.40600219659736347</v>
      </c>
      <c r="H7" s="244">
        <f>F7/F15</f>
        <v>0.39498128071356065</v>
      </c>
      <c r="I7" s="164">
        <f t="shared" ref="I7:I18" si="0">(F7-E7)/E7</f>
        <v>-0.12648398686067758</v>
      </c>
      <c r="J7" s="1"/>
      <c r="K7" s="17">
        <v>11950.876999999991</v>
      </c>
      <c r="L7" s="145">
        <v>10636.413999999992</v>
      </c>
      <c r="M7" s="243">
        <f>K7/K15</f>
        <v>0.34075763596793018</v>
      </c>
      <c r="N7" s="244">
        <f>L7/L15</f>
        <v>0.316327270471356</v>
      </c>
      <c r="O7" s="164">
        <f t="shared" ref="O7:O18" si="1">(L7-K7)/K7</f>
        <v>-0.10998883178196886</v>
      </c>
      <c r="P7" s="1"/>
      <c r="Q7" s="187">
        <f t="shared" ref="Q7:Q18" si="2">(K7/E7)*10</f>
        <v>2.7956562666528169</v>
      </c>
      <c r="R7" s="188">
        <f t="shared" ref="R7:R18" si="3">(L7/F7)*10</f>
        <v>2.848448411240379</v>
      </c>
      <c r="S7" s="55">
        <f>(R7-Q7)/Q7</f>
        <v>1.888363216081964E-2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39333.399999999994</v>
      </c>
      <c r="F8" s="181">
        <v>35090.070000000014</v>
      </c>
      <c r="G8" s="245">
        <f>E8/E7</f>
        <v>0.92012214834745576</v>
      </c>
      <c r="H8" s="246">
        <f>F8/F7</f>
        <v>0.93971759788415343</v>
      </c>
      <c r="I8" s="206">
        <f t="shared" si="0"/>
        <v>-0.10788108833713791</v>
      </c>
      <c r="K8" s="180">
        <v>11344.907999999992</v>
      </c>
      <c r="L8" s="181">
        <v>10280.501999999993</v>
      </c>
      <c r="M8" s="250">
        <f>K8/K7</f>
        <v>0.94929501826518681</v>
      </c>
      <c r="N8" s="246">
        <f>L8/L7</f>
        <v>0.96653834647654757</v>
      </c>
      <c r="O8" s="207">
        <f t="shared" si="1"/>
        <v>-9.3822356250046257E-2</v>
      </c>
      <c r="Q8" s="189">
        <f t="shared" si="2"/>
        <v>2.8842937554343111</v>
      </c>
      <c r="R8" s="190">
        <f t="shared" si="3"/>
        <v>2.9297467916136926</v>
      </c>
      <c r="S8" s="182">
        <f t="shared" ref="S8:S18" si="4">(R8-Q8)/Q8</f>
        <v>1.5758809619770241E-2</v>
      </c>
    </row>
    <row r="9" spans="1:19" ht="24" customHeight="1" x14ac:dyDescent="0.25">
      <c r="A9" s="8"/>
      <c r="B9" t="s">
        <v>37</v>
      </c>
      <c r="E9" s="19">
        <v>3413.7299999999996</v>
      </c>
      <c r="F9" s="140">
        <v>2245.3100000000004</v>
      </c>
      <c r="G9" s="247">
        <f>E9/E7</f>
        <v>7.985703197481428E-2</v>
      </c>
      <c r="H9" s="215">
        <f>F9/F7</f>
        <v>6.0129755218649272E-2</v>
      </c>
      <c r="I9" s="182">
        <f t="shared" si="0"/>
        <v>-0.34227077126779193</v>
      </c>
      <c r="K9" s="19">
        <v>603.17599999999993</v>
      </c>
      <c r="L9" s="140">
        <v>343.78199999999998</v>
      </c>
      <c r="M9" s="247">
        <f>K9/K7</f>
        <v>5.0471275036970124E-2</v>
      </c>
      <c r="N9" s="215">
        <f>L9/L7</f>
        <v>3.2321231572971891E-2</v>
      </c>
      <c r="O9" s="182">
        <f t="shared" si="1"/>
        <v>-0.4300469514702176</v>
      </c>
      <c r="Q9" s="189">
        <f t="shared" si="2"/>
        <v>1.7669118530170811</v>
      </c>
      <c r="R9" s="190">
        <f t="shared" si="3"/>
        <v>1.531111516895217</v>
      </c>
      <c r="S9" s="182">
        <f t="shared" si="4"/>
        <v>-0.13345336708179556</v>
      </c>
    </row>
    <row r="10" spans="1:19" ht="24" customHeight="1" thickBot="1" x14ac:dyDescent="0.3">
      <c r="A10" s="8"/>
      <c r="B10" t="s">
        <v>36</v>
      </c>
      <c r="E10" s="19">
        <v>0.89</v>
      </c>
      <c r="F10" s="140">
        <v>5.7</v>
      </c>
      <c r="G10" s="247">
        <f>E10/E7</f>
        <v>2.0819677730103061E-5</v>
      </c>
      <c r="H10" s="215">
        <f>F10/F7</f>
        <v>1.5264689719740295E-4</v>
      </c>
      <c r="I10" s="186">
        <f t="shared" si="0"/>
        <v>5.404494382022472</v>
      </c>
      <c r="K10" s="19">
        <v>2.7930000000000001</v>
      </c>
      <c r="L10" s="140">
        <v>12.129999999999999</v>
      </c>
      <c r="M10" s="247">
        <f>K10/K7</f>
        <v>2.337066978431794E-4</v>
      </c>
      <c r="N10" s="215">
        <f>L10/L7</f>
        <v>1.1404219504806798E-3</v>
      </c>
      <c r="O10" s="209">
        <f t="shared" si="1"/>
        <v>3.3430003580379517</v>
      </c>
      <c r="Q10" s="189">
        <f t="shared" si="2"/>
        <v>31.382022471910112</v>
      </c>
      <c r="R10" s="190">
        <f t="shared" si="3"/>
        <v>21.280701754385962</v>
      </c>
      <c r="S10" s="182">
        <f t="shared" si="4"/>
        <v>-0.32188240023617948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62542.100000000006</v>
      </c>
      <c r="F11" s="145">
        <v>57197.779999999992</v>
      </c>
      <c r="G11" s="243">
        <f>E11/E15</f>
        <v>0.59399780340263653</v>
      </c>
      <c r="H11" s="244">
        <f>F11/F15</f>
        <v>0.60501871928643935</v>
      </c>
      <c r="I11" s="164">
        <f t="shared" si="0"/>
        <v>-8.5451559829299209E-2</v>
      </c>
      <c r="J11" s="1"/>
      <c r="K11" s="17">
        <v>23120.609999999997</v>
      </c>
      <c r="L11" s="145">
        <v>22988.30000000001</v>
      </c>
      <c r="M11" s="243">
        <f>K11/K15</f>
        <v>0.65924236403206982</v>
      </c>
      <c r="N11" s="244">
        <f>L11/L15</f>
        <v>0.683672729528644</v>
      </c>
      <c r="O11" s="164">
        <f t="shared" si="1"/>
        <v>-5.7225998795008767E-3</v>
      </c>
      <c r="Q11" s="191">
        <f t="shared" si="2"/>
        <v>3.6968074305148049</v>
      </c>
      <c r="R11" s="192">
        <f t="shared" si="3"/>
        <v>4.0190895520770233</v>
      </c>
      <c r="S11" s="57">
        <f t="shared" si="4"/>
        <v>8.7178498642364655E-2</v>
      </c>
    </row>
    <row r="12" spans="1:19" s="3" customFormat="1" ht="24" customHeight="1" x14ac:dyDescent="0.25">
      <c r="A12" s="46"/>
      <c r="B12" s="3" t="s">
        <v>33</v>
      </c>
      <c r="E12" s="31">
        <v>61132.520000000004</v>
      </c>
      <c r="F12" s="141">
        <v>56150.709999999992</v>
      </c>
      <c r="G12" s="247">
        <f>E12/E11</f>
        <v>0.9774619016630397</v>
      </c>
      <c r="H12" s="215">
        <f>F12/F11</f>
        <v>0.9816938699369101</v>
      </c>
      <c r="I12" s="206">
        <f t="shared" si="0"/>
        <v>-8.1491978410181881E-2</v>
      </c>
      <c r="K12" s="31">
        <v>22829.587999999996</v>
      </c>
      <c r="L12" s="141">
        <v>22732.70800000001</v>
      </c>
      <c r="M12" s="247">
        <f>K12/K11</f>
        <v>0.98741287535233713</v>
      </c>
      <c r="N12" s="215">
        <f>L12/L11</f>
        <v>0.98888164849075399</v>
      </c>
      <c r="O12" s="206">
        <f t="shared" si="1"/>
        <v>-4.2436157849185226E-3</v>
      </c>
      <c r="Q12" s="189">
        <f t="shared" si="2"/>
        <v>3.7344424865848809</v>
      </c>
      <c r="R12" s="190">
        <f t="shared" si="3"/>
        <v>4.0485165726310521</v>
      </c>
      <c r="S12" s="182">
        <f t="shared" si="4"/>
        <v>8.4102001081663366E-2</v>
      </c>
    </row>
    <row r="13" spans="1:19" ht="24" customHeight="1" x14ac:dyDescent="0.25">
      <c r="A13" s="8"/>
      <c r="B13" s="3" t="s">
        <v>37</v>
      </c>
      <c r="D13" s="3"/>
      <c r="E13" s="19">
        <v>1409.5800000000002</v>
      </c>
      <c r="F13" s="140">
        <v>1030.6399999999996</v>
      </c>
      <c r="G13" s="247">
        <f>E13/E11</f>
        <v>2.2538098336960223E-2</v>
      </c>
      <c r="H13" s="215">
        <f>F13/F11</f>
        <v>1.8018881152380387E-2</v>
      </c>
      <c r="I13" s="182">
        <f t="shared" si="0"/>
        <v>-0.26883185062217146</v>
      </c>
      <c r="K13" s="19">
        <v>291.02200000000005</v>
      </c>
      <c r="L13" s="140">
        <v>250.69499999999999</v>
      </c>
      <c r="M13" s="247">
        <f>K13/K11</f>
        <v>1.2587124647662847E-2</v>
      </c>
      <c r="N13" s="215">
        <f>L13/L11</f>
        <v>1.0905330102704414E-2</v>
      </c>
      <c r="O13" s="182">
        <f t="shared" si="1"/>
        <v>-0.13857027991011006</v>
      </c>
      <c r="Q13" s="189">
        <f t="shared" si="2"/>
        <v>2.0646008030760936</v>
      </c>
      <c r="R13" s="190">
        <f t="shared" si="3"/>
        <v>2.4324206318404107</v>
      </c>
      <c r="S13" s="182">
        <f t="shared" si="4"/>
        <v>0.17815542269299436</v>
      </c>
    </row>
    <row r="14" spans="1:19" ht="24" customHeight="1" thickBot="1" x14ac:dyDescent="0.3">
      <c r="A14" s="8"/>
      <c r="B14" t="s">
        <v>36</v>
      </c>
      <c r="E14" s="19"/>
      <c r="F14" s="140">
        <v>16.43</v>
      </c>
      <c r="G14" s="247">
        <f>E14/E11</f>
        <v>0</v>
      </c>
      <c r="H14" s="215">
        <f>F14/F11</f>
        <v>2.8724891070947163E-4</v>
      </c>
      <c r="I14" s="186"/>
      <c r="K14" s="19"/>
      <c r="L14" s="140">
        <v>4.8970000000000002</v>
      </c>
      <c r="M14" s="247">
        <f>K14/K11</f>
        <v>0</v>
      </c>
      <c r="N14" s="215">
        <f>L14/L11</f>
        <v>2.1302140654158846E-4</v>
      </c>
      <c r="O14" s="209"/>
      <c r="Q14" s="189"/>
      <c r="R14" s="190">
        <f t="shared" si="3"/>
        <v>2.9805234327449788</v>
      </c>
      <c r="S14" s="182"/>
    </row>
    <row r="15" spans="1:19" ht="24" customHeight="1" thickBot="1" x14ac:dyDescent="0.3">
      <c r="A15" s="12" t="s">
        <v>12</v>
      </c>
      <c r="B15" s="13"/>
      <c r="C15" s="13"/>
      <c r="D15" s="13"/>
      <c r="E15" s="17">
        <v>105290.12</v>
      </c>
      <c r="F15" s="145">
        <v>94538.86</v>
      </c>
      <c r="G15" s="243">
        <f>G7+G11</f>
        <v>1</v>
      </c>
      <c r="H15" s="244">
        <f>H7+H11</f>
        <v>1</v>
      </c>
      <c r="I15" s="164">
        <f t="shared" si="0"/>
        <v>-0.10211081533575986</v>
      </c>
      <c r="J15" s="1"/>
      <c r="K15" s="17">
        <v>35071.486999999986</v>
      </c>
      <c r="L15" s="145">
        <v>33624.714</v>
      </c>
      <c r="M15" s="243">
        <f>M7+M11</f>
        <v>1</v>
      </c>
      <c r="N15" s="244">
        <f>N7+N11</f>
        <v>1</v>
      </c>
      <c r="O15" s="164">
        <f t="shared" si="1"/>
        <v>-4.1252114573869854E-2</v>
      </c>
      <c r="Q15" s="191">
        <f t="shared" si="2"/>
        <v>3.3309380785205667</v>
      </c>
      <c r="R15" s="192">
        <f t="shared" si="3"/>
        <v>3.5567082150133817</v>
      </c>
      <c r="S15" s="57">
        <f t="shared" si="4"/>
        <v>6.7779745876600225E-2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100465.92</v>
      </c>
      <c r="F16" s="181">
        <f t="shared" ref="F16:F17" si="5">F8+F12</f>
        <v>91240.78</v>
      </c>
      <c r="G16" s="245">
        <f>E16/E15</f>
        <v>0.95418183586456162</v>
      </c>
      <c r="H16" s="246">
        <f>F16/F15</f>
        <v>0.96511402824193138</v>
      </c>
      <c r="I16" s="207">
        <f t="shared" si="0"/>
        <v>-9.1823575596580415E-2</v>
      </c>
      <c r="J16" s="3"/>
      <c r="K16" s="180">
        <f t="shared" ref="K16:L18" si="6">K8+K12</f>
        <v>34174.495999999985</v>
      </c>
      <c r="L16" s="181">
        <f t="shared" si="6"/>
        <v>33013.210000000006</v>
      </c>
      <c r="M16" s="250">
        <f>K16/K15</f>
        <v>0.97442392448315629</v>
      </c>
      <c r="N16" s="246">
        <f>L16/L15</f>
        <v>0.98181385275128308</v>
      </c>
      <c r="O16" s="207">
        <f t="shared" si="1"/>
        <v>-3.3981071732556899E-2</v>
      </c>
      <c r="P16" s="3"/>
      <c r="Q16" s="189">
        <f t="shared" si="2"/>
        <v>3.4016008612671822</v>
      </c>
      <c r="R16" s="190">
        <f t="shared" si="3"/>
        <v>3.6182516195061032</v>
      </c>
      <c r="S16" s="182">
        <f t="shared" si="4"/>
        <v>6.3690822960990531E-2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4823.3099999999995</v>
      </c>
      <c r="F17" s="140">
        <f t="shared" si="5"/>
        <v>3275.95</v>
      </c>
      <c r="G17" s="248">
        <f>E17/E15</f>
        <v>4.5809711300547472E-2</v>
      </c>
      <c r="H17" s="215">
        <f>F17/F15</f>
        <v>3.4651888123042734E-2</v>
      </c>
      <c r="I17" s="182">
        <f t="shared" si="0"/>
        <v>-0.32080873922679648</v>
      </c>
      <c r="K17" s="19">
        <f t="shared" si="6"/>
        <v>894.19799999999998</v>
      </c>
      <c r="L17" s="140">
        <f t="shared" si="6"/>
        <v>594.47699999999998</v>
      </c>
      <c r="M17" s="247">
        <f>K17/K15</f>
        <v>2.5496438174976738E-2</v>
      </c>
      <c r="N17" s="215">
        <f>L17/L15</f>
        <v>1.7679763759477628E-2</v>
      </c>
      <c r="O17" s="182">
        <f t="shared" si="1"/>
        <v>-0.33518415384512157</v>
      </c>
      <c r="Q17" s="189">
        <f t="shared" si="2"/>
        <v>1.853909452222644</v>
      </c>
      <c r="R17" s="190">
        <f t="shared" si="3"/>
        <v>1.8146705535798777</v>
      </c>
      <c r="S17" s="182">
        <f t="shared" si="4"/>
        <v>-2.1165488204250193E-2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0.89</v>
      </c>
      <c r="F18" s="142">
        <f>F10+F14</f>
        <v>22.13</v>
      </c>
      <c r="G18" s="249">
        <f>E18/E15</f>
        <v>8.4528348908710522E-6</v>
      </c>
      <c r="H18" s="221">
        <f>F18/F15</f>
        <v>2.3408363502585073E-4</v>
      </c>
      <c r="I18" s="208">
        <f t="shared" si="0"/>
        <v>23.86516853932584</v>
      </c>
      <c r="K18" s="21">
        <f t="shared" si="6"/>
        <v>2.7930000000000001</v>
      </c>
      <c r="L18" s="142">
        <f t="shared" si="6"/>
        <v>17.027000000000001</v>
      </c>
      <c r="M18" s="249">
        <f>K18/K15</f>
        <v>7.9637341866913179E-5</v>
      </c>
      <c r="N18" s="221">
        <f>L18/L15</f>
        <v>5.0638348923949213E-4</v>
      </c>
      <c r="O18" s="208">
        <f t="shared" si="1"/>
        <v>5.0963122090941644</v>
      </c>
      <c r="Q18" s="193">
        <f t="shared" si="2"/>
        <v>31.382022471910112</v>
      </c>
      <c r="R18" s="194">
        <f t="shared" si="3"/>
        <v>7.6940804338002717</v>
      </c>
      <c r="S18" s="186">
        <f t="shared" si="4"/>
        <v>-0.75482522069164903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topLeftCell="A76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144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jan-fev</v>
      </c>
      <c r="E5" s="347"/>
      <c r="F5" s="131" t="s">
        <v>153</v>
      </c>
      <c r="H5" s="348" t="str">
        <f>B5</f>
        <v>jan-fev</v>
      </c>
      <c r="I5" s="347"/>
      <c r="J5" s="345" t="str">
        <f>B5</f>
        <v>jan-fev</v>
      </c>
      <c r="K5" s="346"/>
      <c r="L5" s="131" t="str">
        <f>F5</f>
        <v>2023/2022</v>
      </c>
      <c r="N5" s="348" t="str">
        <f>B5</f>
        <v>jan-fev</v>
      </c>
      <c r="O5" s="346"/>
      <c r="P5" s="131" t="str">
        <f>L5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162</v>
      </c>
      <c r="B7" s="39">
        <v>13542.550000000001</v>
      </c>
      <c r="C7" s="147">
        <v>12059.5</v>
      </c>
      <c r="D7" s="247">
        <f>B7/$B$33</f>
        <v>0.12862127994535483</v>
      </c>
      <c r="E7" s="246">
        <f>C7/$C$33</f>
        <v>0.12756130124691586</v>
      </c>
      <c r="F7" s="52">
        <f>(C7-B7)/B7</f>
        <v>-0.10951039501423299</v>
      </c>
      <c r="H7" s="39">
        <v>4594.4369999999999</v>
      </c>
      <c r="I7" s="147">
        <v>4545.2449999999999</v>
      </c>
      <c r="J7" s="247">
        <f>H7/$H$33</f>
        <v>0.13100205873791432</v>
      </c>
      <c r="K7" s="246">
        <f>I7/$I$33</f>
        <v>0.13517572223811333</v>
      </c>
      <c r="L7" s="52">
        <f t="shared" ref="L7:L33" si="0">(I7-H7)/H7</f>
        <v>-1.0706861362991812E-2</v>
      </c>
      <c r="N7" s="27">
        <f t="shared" ref="N7:N33" si="1">(H7/B7)*10</f>
        <v>3.3925937138869706</v>
      </c>
      <c r="O7" s="151">
        <f t="shared" ref="O7:O33" si="2">(I7/C7)*10</f>
        <v>3.7690161283635311</v>
      </c>
      <c r="P7" s="61">
        <f>(O7-N7)/N7</f>
        <v>0.11095416846872738</v>
      </c>
    </row>
    <row r="8" spans="1:16" ht="20.100000000000001" customHeight="1" x14ac:dyDescent="0.25">
      <c r="A8" s="8" t="s">
        <v>164</v>
      </c>
      <c r="B8" s="19">
        <v>11346.880000000003</v>
      </c>
      <c r="C8" s="140">
        <v>9924.82</v>
      </c>
      <c r="D8" s="247">
        <f t="shared" ref="D8:D32" si="3">B8/$B$33</f>
        <v>0.10776775636688424</v>
      </c>
      <c r="E8" s="215">
        <f t="shared" ref="E8:E32" si="4">C8/$C$33</f>
        <v>0.10498138014357275</v>
      </c>
      <c r="F8" s="52">
        <f t="shared" ref="F8:F33" si="5">(C8-B8)/B8</f>
        <v>-0.12532608082574265</v>
      </c>
      <c r="H8" s="19">
        <v>4050.61</v>
      </c>
      <c r="I8" s="140">
        <v>4500.2029999999995</v>
      </c>
      <c r="J8" s="247">
        <f t="shared" ref="J8:J32" si="6">H8/$H$33</f>
        <v>0.11549581573202183</v>
      </c>
      <c r="K8" s="215">
        <f t="shared" ref="K8:K32" si="7">I8/$I$33</f>
        <v>0.13383617181100785</v>
      </c>
      <c r="L8" s="52">
        <f t="shared" si="0"/>
        <v>0.11099389968424493</v>
      </c>
      <c r="N8" s="27">
        <f t="shared" si="1"/>
        <v>3.5698006852985129</v>
      </c>
      <c r="O8" s="152">
        <f t="shared" si="2"/>
        <v>4.5342918057959736</v>
      </c>
      <c r="P8" s="52">
        <f t="shared" ref="P8:P71" si="8">(O8-N8)/N8</f>
        <v>0.27018066427896609</v>
      </c>
    </row>
    <row r="9" spans="1:16" ht="20.100000000000001" customHeight="1" x14ac:dyDescent="0.25">
      <c r="A9" s="8" t="s">
        <v>168</v>
      </c>
      <c r="B9" s="19">
        <v>12809.68</v>
      </c>
      <c r="C9" s="140">
        <v>9399.9</v>
      </c>
      <c r="D9" s="247">
        <f t="shared" si="3"/>
        <v>0.1216607978032507</v>
      </c>
      <c r="E9" s="215">
        <f t="shared" si="4"/>
        <v>9.9428954400338693E-2</v>
      </c>
      <c r="F9" s="52">
        <f t="shared" si="5"/>
        <v>-0.26618775800800648</v>
      </c>
      <c r="H9" s="19">
        <v>5000.764000000001</v>
      </c>
      <c r="I9" s="140">
        <v>3777.2119999999995</v>
      </c>
      <c r="J9" s="247">
        <f t="shared" si="6"/>
        <v>0.14258773801065236</v>
      </c>
      <c r="K9" s="215">
        <f t="shared" si="7"/>
        <v>0.11233439784796387</v>
      </c>
      <c r="L9" s="52">
        <f t="shared" si="0"/>
        <v>-0.24467301396346663</v>
      </c>
      <c r="N9" s="27">
        <f t="shared" si="1"/>
        <v>3.9038945547429766</v>
      </c>
      <c r="O9" s="152">
        <f t="shared" si="2"/>
        <v>4.0183533867381565</v>
      </c>
      <c r="P9" s="52">
        <f t="shared" si="8"/>
        <v>2.9319140256009173E-2</v>
      </c>
    </row>
    <row r="10" spans="1:16" ht="20.100000000000001" customHeight="1" x14ac:dyDescent="0.25">
      <c r="A10" s="8" t="s">
        <v>170</v>
      </c>
      <c r="B10" s="19">
        <v>5802.87</v>
      </c>
      <c r="C10" s="140">
        <v>6204.51</v>
      </c>
      <c r="D10" s="247">
        <f t="shared" si="3"/>
        <v>5.5113148318189788E-2</v>
      </c>
      <c r="E10" s="215">
        <f t="shared" si="4"/>
        <v>6.562920263688396E-2</v>
      </c>
      <c r="F10" s="52">
        <f t="shared" si="5"/>
        <v>6.9214026852230076E-2</v>
      </c>
      <c r="H10" s="19">
        <v>2555.3250000000003</v>
      </c>
      <c r="I10" s="140">
        <v>3032.826</v>
      </c>
      <c r="J10" s="247">
        <f t="shared" si="6"/>
        <v>7.2860469246713133E-2</v>
      </c>
      <c r="K10" s="215">
        <f t="shared" si="7"/>
        <v>9.0196335945043296E-2</v>
      </c>
      <c r="L10" s="52">
        <f t="shared" si="0"/>
        <v>0.1868650758709752</v>
      </c>
      <c r="N10" s="27">
        <f t="shared" si="1"/>
        <v>4.4035537587435183</v>
      </c>
      <c r="O10" s="152">
        <f t="shared" si="2"/>
        <v>4.8880991407862986</v>
      </c>
      <c r="P10" s="52">
        <f t="shared" si="8"/>
        <v>0.11003507816401391</v>
      </c>
    </row>
    <row r="11" spans="1:16" ht="20.100000000000001" customHeight="1" x14ac:dyDescent="0.25">
      <c r="A11" s="8" t="s">
        <v>166</v>
      </c>
      <c r="B11" s="19">
        <v>6620.3600000000006</v>
      </c>
      <c r="C11" s="140">
        <v>5977.5199999999986</v>
      </c>
      <c r="D11" s="247">
        <f t="shared" si="3"/>
        <v>6.2877314604637191E-2</v>
      </c>
      <c r="E11" s="215">
        <f t="shared" si="4"/>
        <v>6.3228179396282141E-2</v>
      </c>
      <c r="F11" s="52">
        <f t="shared" si="5"/>
        <v>-9.7100459793727514E-2</v>
      </c>
      <c r="H11" s="19">
        <v>2199.2520000000004</v>
      </c>
      <c r="I11" s="140">
        <v>2115.5140000000001</v>
      </c>
      <c r="J11" s="247">
        <f t="shared" si="6"/>
        <v>6.2707691863763862E-2</v>
      </c>
      <c r="K11" s="215">
        <f t="shared" si="7"/>
        <v>6.2915449630292788E-2</v>
      </c>
      <c r="L11" s="52">
        <f t="shared" si="0"/>
        <v>-3.8075673001547919E-2</v>
      </c>
      <c r="N11" s="27">
        <f t="shared" si="1"/>
        <v>3.3219522805406356</v>
      </c>
      <c r="O11" s="152">
        <f t="shared" si="2"/>
        <v>3.5391165566991001</v>
      </c>
      <c r="P11" s="52">
        <f t="shared" si="8"/>
        <v>6.5372485158974578E-2</v>
      </c>
    </row>
    <row r="12" spans="1:16" ht="20.100000000000001" customHeight="1" x14ac:dyDescent="0.25">
      <c r="A12" s="8" t="s">
        <v>169</v>
      </c>
      <c r="B12" s="19">
        <v>10118.02</v>
      </c>
      <c r="C12" s="140">
        <v>6582.5</v>
      </c>
      <c r="D12" s="247">
        <f t="shared" si="3"/>
        <v>9.60965758230687E-2</v>
      </c>
      <c r="E12" s="215">
        <f t="shared" si="4"/>
        <v>6.962745266866982E-2</v>
      </c>
      <c r="F12" s="52">
        <f t="shared" si="5"/>
        <v>-0.34942805015210487</v>
      </c>
      <c r="H12" s="19">
        <v>2670.1310000000003</v>
      </c>
      <c r="I12" s="140">
        <v>1897.3960000000002</v>
      </c>
      <c r="J12" s="247">
        <f t="shared" si="6"/>
        <v>7.6133954628157044E-2</v>
      </c>
      <c r="K12" s="215">
        <f t="shared" si="7"/>
        <v>5.6428613786871189E-2</v>
      </c>
      <c r="L12" s="52">
        <f t="shared" si="0"/>
        <v>-0.28939965866843237</v>
      </c>
      <c r="N12" s="27">
        <f t="shared" si="1"/>
        <v>2.6389856908762783</v>
      </c>
      <c r="O12" s="152">
        <f t="shared" si="2"/>
        <v>2.8824853778959363</v>
      </c>
      <c r="P12" s="52">
        <f t="shared" si="8"/>
        <v>9.2270180873471733E-2</v>
      </c>
    </row>
    <row r="13" spans="1:16" ht="20.100000000000001" customHeight="1" x14ac:dyDescent="0.25">
      <c r="A13" s="8" t="s">
        <v>163</v>
      </c>
      <c r="B13" s="19">
        <v>9531.7200000000012</v>
      </c>
      <c r="C13" s="140">
        <v>8573.44</v>
      </c>
      <c r="D13" s="247">
        <f t="shared" si="3"/>
        <v>9.0528152119116231E-2</v>
      </c>
      <c r="E13" s="215">
        <f t="shared" si="4"/>
        <v>9.068694079873614E-2</v>
      </c>
      <c r="F13" s="52">
        <f t="shared" si="5"/>
        <v>-0.10053589488570799</v>
      </c>
      <c r="H13" s="19">
        <v>2099.3029999999999</v>
      </c>
      <c r="I13" s="140">
        <v>1852.021</v>
      </c>
      <c r="J13" s="247">
        <f t="shared" si="6"/>
        <v>5.9857826957836133E-2</v>
      </c>
      <c r="K13" s="215">
        <f t="shared" si="7"/>
        <v>5.5079159929806401E-2</v>
      </c>
      <c r="L13" s="52">
        <f t="shared" si="0"/>
        <v>-0.11779242920150161</v>
      </c>
      <c r="N13" s="27">
        <f t="shared" si="1"/>
        <v>2.2024388043291236</v>
      </c>
      <c r="O13" s="152">
        <f t="shared" si="2"/>
        <v>2.1601842434308747</v>
      </c>
      <c r="P13" s="52">
        <f t="shared" si="8"/>
        <v>-1.9185350719027116E-2</v>
      </c>
    </row>
    <row r="14" spans="1:16" ht="20.100000000000001" customHeight="1" x14ac:dyDescent="0.25">
      <c r="A14" s="8" t="s">
        <v>171</v>
      </c>
      <c r="B14" s="19">
        <v>4726.7700000000004</v>
      </c>
      <c r="C14" s="140">
        <v>5901.32</v>
      </c>
      <c r="D14" s="247">
        <f t="shared" si="3"/>
        <v>4.4892816154070307E-2</v>
      </c>
      <c r="E14" s="215">
        <f t="shared" si="4"/>
        <v>6.2422161638081973E-2</v>
      </c>
      <c r="F14" s="52">
        <f t="shared" si="5"/>
        <v>0.24848892584153642</v>
      </c>
      <c r="H14" s="19">
        <v>1273.1089999999999</v>
      </c>
      <c r="I14" s="140">
        <v>1417.1569999999999</v>
      </c>
      <c r="J14" s="247">
        <f t="shared" si="6"/>
        <v>3.630039980910988E-2</v>
      </c>
      <c r="K14" s="215">
        <f t="shared" si="7"/>
        <v>4.2146291563996657E-2</v>
      </c>
      <c r="L14" s="52">
        <f t="shared" si="0"/>
        <v>0.11314663551981803</v>
      </c>
      <c r="N14" s="27">
        <f t="shared" si="1"/>
        <v>2.6934016252112962</v>
      </c>
      <c r="O14" s="152">
        <f t="shared" si="2"/>
        <v>2.4014237492628769</v>
      </c>
      <c r="P14" s="52">
        <f t="shared" si="8"/>
        <v>-0.10840487850582393</v>
      </c>
    </row>
    <row r="15" spans="1:16" ht="20.100000000000001" customHeight="1" x14ac:dyDescent="0.25">
      <c r="A15" s="8" t="s">
        <v>174</v>
      </c>
      <c r="B15" s="19">
        <v>3210.28</v>
      </c>
      <c r="C15" s="140">
        <v>2958.1399999999994</v>
      </c>
      <c r="D15" s="247">
        <f t="shared" si="3"/>
        <v>3.0489850329736549E-2</v>
      </c>
      <c r="E15" s="215">
        <f t="shared" si="4"/>
        <v>3.1290201722339372E-2</v>
      </c>
      <c r="F15" s="52">
        <f t="shared" si="5"/>
        <v>-7.8541435638013121E-2</v>
      </c>
      <c r="H15" s="19">
        <v>979.31799999999987</v>
      </c>
      <c r="I15" s="140">
        <v>991.33500000000004</v>
      </c>
      <c r="J15" s="247">
        <f t="shared" si="6"/>
        <v>2.7923480974730259E-2</v>
      </c>
      <c r="K15" s="215">
        <f t="shared" si="7"/>
        <v>2.9482332548612912E-2</v>
      </c>
      <c r="L15" s="52">
        <f t="shared" si="0"/>
        <v>1.2270784362178749E-2</v>
      </c>
      <c r="N15" s="27">
        <f t="shared" si="1"/>
        <v>3.0505687977372684</v>
      </c>
      <c r="O15" s="152">
        <f t="shared" si="2"/>
        <v>3.3512105579857621</v>
      </c>
      <c r="P15" s="52">
        <f t="shared" si="8"/>
        <v>9.855268973821929E-2</v>
      </c>
    </row>
    <row r="16" spans="1:16" ht="20.100000000000001" customHeight="1" x14ac:dyDescent="0.25">
      <c r="A16" s="8" t="s">
        <v>165</v>
      </c>
      <c r="B16" s="19">
        <v>2379.0899999999997</v>
      </c>
      <c r="C16" s="140">
        <v>1872.0199999999998</v>
      </c>
      <c r="D16" s="247">
        <f t="shared" si="3"/>
        <v>2.2595567371373498E-2</v>
      </c>
      <c r="E16" s="215">
        <f t="shared" si="4"/>
        <v>1.9801592699552339E-2</v>
      </c>
      <c r="F16" s="52">
        <f t="shared" si="5"/>
        <v>-0.21313611506920713</v>
      </c>
      <c r="H16" s="19">
        <v>1121.8880000000001</v>
      </c>
      <c r="I16" s="140">
        <v>785.43600000000015</v>
      </c>
      <c r="J16" s="247">
        <f t="shared" si="6"/>
        <v>3.1988606585172732E-2</v>
      </c>
      <c r="K16" s="215">
        <f t="shared" si="7"/>
        <v>2.3358890130634281E-2</v>
      </c>
      <c r="L16" s="52">
        <f t="shared" si="0"/>
        <v>-0.29989802903676654</v>
      </c>
      <c r="N16" s="27">
        <f t="shared" si="1"/>
        <v>4.7156181565220328</v>
      </c>
      <c r="O16" s="152">
        <f t="shared" si="2"/>
        <v>4.1956603027745443</v>
      </c>
      <c r="P16" s="52">
        <f t="shared" si="8"/>
        <v>-0.11026292555692832</v>
      </c>
    </row>
    <row r="17" spans="1:16" ht="20.100000000000001" customHeight="1" x14ac:dyDescent="0.25">
      <c r="A17" s="8" t="s">
        <v>176</v>
      </c>
      <c r="B17" s="19">
        <v>1909.77</v>
      </c>
      <c r="C17" s="140">
        <v>1905.1499999999999</v>
      </c>
      <c r="D17" s="247">
        <f t="shared" si="3"/>
        <v>1.8138169089369452E-2</v>
      </c>
      <c r="E17" s="215">
        <f t="shared" si="4"/>
        <v>2.0152030604134646E-2</v>
      </c>
      <c r="F17" s="52">
        <f t="shared" si="5"/>
        <v>-2.4191394775287694E-3</v>
      </c>
      <c r="H17" s="19">
        <v>862.96500000000003</v>
      </c>
      <c r="I17" s="140">
        <v>753.50900000000001</v>
      </c>
      <c r="J17" s="247">
        <f t="shared" si="6"/>
        <v>2.4605885687139523E-2</v>
      </c>
      <c r="K17" s="215">
        <f t="shared" si="7"/>
        <v>2.2409380195769105E-2</v>
      </c>
      <c r="L17" s="52">
        <f t="shared" si="0"/>
        <v>-0.12683712549176387</v>
      </c>
      <c r="N17" s="27">
        <f t="shared" si="1"/>
        <v>4.5186854961592235</v>
      </c>
      <c r="O17" s="152">
        <f t="shared" si="2"/>
        <v>3.9551163950345121</v>
      </c>
      <c r="P17" s="52">
        <f t="shared" si="8"/>
        <v>-0.12471970036501367</v>
      </c>
    </row>
    <row r="18" spans="1:16" ht="20.100000000000001" customHeight="1" x14ac:dyDescent="0.25">
      <c r="A18" s="8" t="s">
        <v>172</v>
      </c>
      <c r="B18" s="19">
        <v>1604.7</v>
      </c>
      <c r="C18" s="140">
        <v>1992.5800000000004</v>
      </c>
      <c r="D18" s="247">
        <f t="shared" si="3"/>
        <v>1.5240746235259305E-2</v>
      </c>
      <c r="E18" s="215">
        <f t="shared" si="4"/>
        <v>2.1076835493891097E-2</v>
      </c>
      <c r="F18" s="52">
        <f t="shared" si="5"/>
        <v>0.2417149622982491</v>
      </c>
      <c r="H18" s="19">
        <v>648.22299999999984</v>
      </c>
      <c r="I18" s="140">
        <v>727.86100000000022</v>
      </c>
      <c r="J18" s="247">
        <f t="shared" si="6"/>
        <v>1.8482906071248126E-2</v>
      </c>
      <c r="K18" s="215">
        <f t="shared" si="7"/>
        <v>2.1646607908694788E-2</v>
      </c>
      <c r="L18" s="52">
        <f t="shared" si="0"/>
        <v>0.12285586904506689</v>
      </c>
      <c r="N18" s="27">
        <f t="shared" si="1"/>
        <v>4.0395276375646532</v>
      </c>
      <c r="O18" s="152">
        <f t="shared" si="2"/>
        <v>3.652857099840408</v>
      </c>
      <c r="P18" s="52">
        <f t="shared" si="8"/>
        <v>-9.5721721056811676E-2</v>
      </c>
    </row>
    <row r="19" spans="1:16" ht="20.100000000000001" customHeight="1" x14ac:dyDescent="0.25">
      <c r="A19" s="8" t="s">
        <v>167</v>
      </c>
      <c r="B19" s="19">
        <v>1601.5100000000002</v>
      </c>
      <c r="C19" s="140">
        <v>1676.3100000000002</v>
      </c>
      <c r="D19" s="247">
        <f t="shared" si="3"/>
        <v>1.5210448995594273E-2</v>
      </c>
      <c r="E19" s="215">
        <f t="shared" si="4"/>
        <v>1.7731438690925624E-2</v>
      </c>
      <c r="F19" s="52">
        <f t="shared" si="5"/>
        <v>4.6705921286785558E-2</v>
      </c>
      <c r="H19" s="19">
        <v>552.78200000000004</v>
      </c>
      <c r="I19" s="140">
        <v>600.55099999999993</v>
      </c>
      <c r="J19" s="247">
        <f t="shared" si="6"/>
        <v>1.5761578629386312E-2</v>
      </c>
      <c r="K19" s="215">
        <f t="shared" si="7"/>
        <v>1.7860404701137384E-2</v>
      </c>
      <c r="L19" s="52">
        <f t="shared" si="0"/>
        <v>8.6415621348017641E-2</v>
      </c>
      <c r="N19" s="27">
        <f t="shared" si="1"/>
        <v>3.451630024164694</v>
      </c>
      <c r="O19" s="152">
        <f t="shared" si="2"/>
        <v>3.5825772082729319</v>
      </c>
      <c r="P19" s="52">
        <f t="shared" si="8"/>
        <v>3.7937781045906727E-2</v>
      </c>
    </row>
    <row r="20" spans="1:16" ht="20.100000000000001" customHeight="1" x14ac:dyDescent="0.25">
      <c r="A20" s="8" t="s">
        <v>178</v>
      </c>
      <c r="B20" s="19">
        <v>2505.37</v>
      </c>
      <c r="C20" s="140">
        <v>1940.52</v>
      </c>
      <c r="D20" s="247">
        <f t="shared" si="3"/>
        <v>2.3794920169147877E-2</v>
      </c>
      <c r="E20" s="215">
        <f t="shared" si="4"/>
        <v>2.0526162469062994E-2</v>
      </c>
      <c r="F20" s="52">
        <f t="shared" si="5"/>
        <v>-0.22545572111105344</v>
      </c>
      <c r="H20" s="19">
        <v>682.88599999999997</v>
      </c>
      <c r="I20" s="140">
        <v>574.02800000000002</v>
      </c>
      <c r="J20" s="247">
        <f t="shared" si="6"/>
        <v>1.9471258803483292E-2</v>
      </c>
      <c r="K20" s="215">
        <f t="shared" si="7"/>
        <v>1.707160988789377E-2</v>
      </c>
      <c r="L20" s="52">
        <f t="shared" si="0"/>
        <v>-0.15940874465137658</v>
      </c>
      <c r="N20" s="27">
        <f t="shared" si="1"/>
        <v>2.7256892195563931</v>
      </c>
      <c r="O20" s="152">
        <f t="shared" si="2"/>
        <v>2.9581143198730238</v>
      </c>
      <c r="P20" s="52">
        <f t="shared" si="8"/>
        <v>8.5272047395945572E-2</v>
      </c>
    </row>
    <row r="21" spans="1:16" ht="20.100000000000001" customHeight="1" x14ac:dyDescent="0.25">
      <c r="A21" s="8" t="s">
        <v>180</v>
      </c>
      <c r="B21" s="19">
        <v>1370.1</v>
      </c>
      <c r="C21" s="140">
        <v>2539.4500000000003</v>
      </c>
      <c r="D21" s="247">
        <f t="shared" si="3"/>
        <v>1.3012616948294866E-2</v>
      </c>
      <c r="E21" s="215">
        <f t="shared" si="4"/>
        <v>2.6861440893194623E-2</v>
      </c>
      <c r="F21" s="52">
        <f t="shared" si="5"/>
        <v>0.85347784833223883</v>
      </c>
      <c r="H21" s="19">
        <v>324.44100000000003</v>
      </c>
      <c r="I21" s="140">
        <v>529.04999999999995</v>
      </c>
      <c r="J21" s="247">
        <f t="shared" si="6"/>
        <v>9.250848131988244E-3</v>
      </c>
      <c r="K21" s="215">
        <f t="shared" si="7"/>
        <v>1.5733962822702376E-2</v>
      </c>
      <c r="L21" s="52">
        <f t="shared" si="0"/>
        <v>0.6306508733483126</v>
      </c>
      <c r="N21" s="27">
        <f t="shared" si="1"/>
        <v>2.3680096343332608</v>
      </c>
      <c r="O21" s="152">
        <f t="shared" si="2"/>
        <v>2.0833251294571657</v>
      </c>
      <c r="P21" s="52">
        <f t="shared" si="8"/>
        <v>-0.12022100786606434</v>
      </c>
    </row>
    <row r="22" spans="1:16" ht="20.100000000000001" customHeight="1" x14ac:dyDescent="0.25">
      <c r="A22" s="8" t="s">
        <v>173</v>
      </c>
      <c r="B22" s="19">
        <v>2010.71</v>
      </c>
      <c r="C22" s="140">
        <v>1501.3000000000002</v>
      </c>
      <c r="D22" s="247">
        <f t="shared" si="3"/>
        <v>1.9096853531936332E-2</v>
      </c>
      <c r="E22" s="215">
        <f t="shared" si="4"/>
        <v>1.5880242262282417E-2</v>
      </c>
      <c r="F22" s="52">
        <f t="shared" si="5"/>
        <v>-0.25334831974775074</v>
      </c>
      <c r="H22" s="19">
        <v>692.04500000000007</v>
      </c>
      <c r="I22" s="140">
        <v>528.06100000000004</v>
      </c>
      <c r="J22" s="247">
        <f t="shared" si="6"/>
        <v>1.9732411117897565E-2</v>
      </c>
      <c r="K22" s="215">
        <f t="shared" si="7"/>
        <v>1.5704549933123601E-2</v>
      </c>
      <c r="L22" s="52">
        <f t="shared" si="0"/>
        <v>-0.23695568929766131</v>
      </c>
      <c r="N22" s="27">
        <f t="shared" si="1"/>
        <v>3.4417941921012978</v>
      </c>
      <c r="O22" s="152">
        <f t="shared" si="2"/>
        <v>3.5173582894824484</v>
      </c>
      <c r="P22" s="52">
        <f t="shared" si="8"/>
        <v>2.1954856439285516E-2</v>
      </c>
    </row>
    <row r="23" spans="1:16" ht="20.100000000000001" customHeight="1" x14ac:dyDescent="0.25">
      <c r="A23" s="8" t="s">
        <v>177</v>
      </c>
      <c r="B23" s="19">
        <v>142.42999999999998</v>
      </c>
      <c r="C23" s="140">
        <v>237.85999999999999</v>
      </c>
      <c r="D23" s="247">
        <f t="shared" si="3"/>
        <v>1.3527385095581618E-3</v>
      </c>
      <c r="E23" s="215">
        <f t="shared" si="4"/>
        <v>2.5160024142453176E-3</v>
      </c>
      <c r="F23" s="52">
        <f t="shared" si="5"/>
        <v>0.67001333988626011</v>
      </c>
      <c r="H23" s="19">
        <v>260.56400000000002</v>
      </c>
      <c r="I23" s="140">
        <v>466.27400000000006</v>
      </c>
      <c r="J23" s="247">
        <f t="shared" si="6"/>
        <v>7.4295110441139822E-3</v>
      </c>
      <c r="K23" s="215">
        <f t="shared" si="7"/>
        <v>1.3867002705212605E-2</v>
      </c>
      <c r="L23" s="52">
        <f t="shared" si="0"/>
        <v>0.78947974394006859</v>
      </c>
      <c r="N23" s="27">
        <f t="shared" si="1"/>
        <v>18.294179596995018</v>
      </c>
      <c r="O23" s="152">
        <f t="shared" si="2"/>
        <v>19.602875641133444</v>
      </c>
      <c r="P23" s="52">
        <f t="shared" si="8"/>
        <v>7.1536197466509549E-2</v>
      </c>
    </row>
    <row r="24" spans="1:16" ht="20.100000000000001" customHeight="1" x14ac:dyDescent="0.25">
      <c r="A24" s="8" t="s">
        <v>198</v>
      </c>
      <c r="B24" s="19">
        <v>1586.9499999999998</v>
      </c>
      <c r="C24" s="140">
        <v>1887.04</v>
      </c>
      <c r="D24" s="247">
        <f t="shared" si="3"/>
        <v>1.5072164415806536E-2</v>
      </c>
      <c r="E24" s="215">
        <f t="shared" si="4"/>
        <v>1.9960469165801246E-2</v>
      </c>
      <c r="F24" s="52">
        <f t="shared" ref="F24:F25" si="9">(C24-B24)/B24</f>
        <v>0.18909858533665219</v>
      </c>
      <c r="H24" s="19">
        <v>347.80600000000004</v>
      </c>
      <c r="I24" s="140">
        <v>430.35200000000003</v>
      </c>
      <c r="J24" s="247">
        <f t="shared" si="6"/>
        <v>9.9170588347166442E-3</v>
      </c>
      <c r="K24" s="215">
        <f t="shared" si="7"/>
        <v>1.2798681350865917E-2</v>
      </c>
      <c r="L24" s="52">
        <f t="shared" si="0"/>
        <v>0.23733345600708436</v>
      </c>
      <c r="N24" s="27">
        <f t="shared" si="1"/>
        <v>2.1916632534106308</v>
      </c>
      <c r="O24" s="152">
        <f t="shared" si="2"/>
        <v>2.2805663896896728</v>
      </c>
      <c r="P24" s="52">
        <f t="shared" ref="P24:P27" si="10">(O24-N24)/N24</f>
        <v>4.056423181831989E-2</v>
      </c>
    </row>
    <row r="25" spans="1:16" ht="20.100000000000001" customHeight="1" x14ac:dyDescent="0.25">
      <c r="A25" s="8" t="s">
        <v>187</v>
      </c>
      <c r="B25" s="19">
        <v>1088.6600000000001</v>
      </c>
      <c r="C25" s="140">
        <v>1673.3899999999999</v>
      </c>
      <c r="D25" s="247">
        <f t="shared" si="3"/>
        <v>1.0339621609320991E-2</v>
      </c>
      <c r="E25" s="215">
        <f t="shared" si="4"/>
        <v>1.7700551921188818E-2</v>
      </c>
      <c r="F25" s="52">
        <f t="shared" si="9"/>
        <v>0.53710984145646923</v>
      </c>
      <c r="H25" s="19">
        <v>214.523</v>
      </c>
      <c r="I25" s="140">
        <v>369.84800000000001</v>
      </c>
      <c r="J25" s="247">
        <f t="shared" si="6"/>
        <v>6.1167352271091309E-3</v>
      </c>
      <c r="K25" s="215">
        <f t="shared" si="7"/>
        <v>1.0999290581326582E-2</v>
      </c>
      <c r="L25" s="52">
        <f t="shared" si="0"/>
        <v>0.72404823725194978</v>
      </c>
      <c r="N25" s="27">
        <f t="shared" si="1"/>
        <v>1.9705233957342052</v>
      </c>
      <c r="O25" s="152">
        <f t="shared" si="2"/>
        <v>2.210172165484436</v>
      </c>
      <c r="P25" s="52">
        <f t="shared" si="10"/>
        <v>0.12161681016780776</v>
      </c>
    </row>
    <row r="26" spans="1:16" ht="20.100000000000001" customHeight="1" x14ac:dyDescent="0.25">
      <c r="A26" s="8" t="s">
        <v>179</v>
      </c>
      <c r="B26" s="19">
        <v>783.43</v>
      </c>
      <c r="C26" s="140">
        <v>1070.6799999999998</v>
      </c>
      <c r="D26" s="247">
        <f t="shared" si="3"/>
        <v>7.4406791444439433E-3</v>
      </c>
      <c r="E26" s="215">
        <f t="shared" si="4"/>
        <v>1.1325289938973247E-2</v>
      </c>
      <c r="F26" s="52">
        <f t="shared" si="5"/>
        <v>0.36665688064026131</v>
      </c>
      <c r="H26" s="19">
        <v>330.61599999999999</v>
      </c>
      <c r="I26" s="140">
        <v>368.76099999999997</v>
      </c>
      <c r="J26" s="247">
        <f t="shared" si="6"/>
        <v>9.426917085095363E-3</v>
      </c>
      <c r="K26" s="215">
        <f t="shared" si="7"/>
        <v>1.0966963168816842E-2</v>
      </c>
      <c r="L26" s="52">
        <f t="shared" si="0"/>
        <v>0.11537554141360365</v>
      </c>
      <c r="N26" s="27">
        <f t="shared" si="1"/>
        <v>4.2201090078245667</v>
      </c>
      <c r="O26" s="152">
        <f t="shared" si="2"/>
        <v>3.4441756640639598</v>
      </c>
      <c r="P26" s="52">
        <f t="shared" si="10"/>
        <v>-0.18386571112782568</v>
      </c>
    </row>
    <row r="27" spans="1:16" ht="20.100000000000001" customHeight="1" x14ac:dyDescent="0.25">
      <c r="A27" s="8" t="s">
        <v>181</v>
      </c>
      <c r="B27" s="19">
        <v>1190.8399999999999</v>
      </c>
      <c r="C27" s="140">
        <v>1070.07</v>
      </c>
      <c r="D27" s="247">
        <f t="shared" si="3"/>
        <v>1.1310083035331332E-2</v>
      </c>
      <c r="E27" s="215">
        <f t="shared" si="4"/>
        <v>1.1318837565843299E-2</v>
      </c>
      <c r="F27" s="52">
        <f t="shared" si="5"/>
        <v>-0.10141580732928017</v>
      </c>
      <c r="H27" s="19">
        <v>381.74700000000001</v>
      </c>
      <c r="I27" s="140">
        <v>367.387</v>
      </c>
      <c r="J27" s="247">
        <f t="shared" si="6"/>
        <v>1.0884825043203898E-2</v>
      </c>
      <c r="K27" s="215">
        <f t="shared" si="7"/>
        <v>1.0926100367723577E-2</v>
      </c>
      <c r="L27" s="52">
        <f t="shared" si="0"/>
        <v>-3.7616536606705525E-2</v>
      </c>
      <c r="N27" s="27">
        <f t="shared" si="1"/>
        <v>3.2056951395653495</v>
      </c>
      <c r="O27" s="152">
        <f t="shared" si="2"/>
        <v>3.4332987561561397</v>
      </c>
      <c r="P27" s="52">
        <f t="shared" si="10"/>
        <v>7.0999769685413786E-2</v>
      </c>
    </row>
    <row r="28" spans="1:16" ht="20.100000000000001" customHeight="1" x14ac:dyDescent="0.25">
      <c r="A28" s="8" t="s">
        <v>183</v>
      </c>
      <c r="B28" s="19">
        <v>759.15</v>
      </c>
      <c r="C28" s="140">
        <v>470.53000000000003</v>
      </c>
      <c r="D28" s="247">
        <f t="shared" si="3"/>
        <v>7.2100782105671462E-3</v>
      </c>
      <c r="E28" s="215">
        <f t="shared" si="4"/>
        <v>4.9771067685817263E-3</v>
      </c>
      <c r="F28" s="52">
        <f t="shared" si="5"/>
        <v>-0.38018836857011123</v>
      </c>
      <c r="H28" s="19">
        <v>348.26799999999997</v>
      </c>
      <c r="I28" s="140">
        <v>297.48099999999999</v>
      </c>
      <c r="J28" s="247">
        <f t="shared" si="6"/>
        <v>9.9302319288600421E-3</v>
      </c>
      <c r="K28" s="215">
        <f t="shared" si="7"/>
        <v>8.8470938369914487E-3</v>
      </c>
      <c r="L28" s="52">
        <f t="shared" si="0"/>
        <v>-0.14582735135010963</v>
      </c>
      <c r="N28" s="27">
        <f t="shared" si="1"/>
        <v>4.5876045577290387</v>
      </c>
      <c r="O28" s="152">
        <f t="shared" si="2"/>
        <v>6.3222536288865738</v>
      </c>
      <c r="P28" s="52">
        <f t="shared" si="8"/>
        <v>0.3781165201423165</v>
      </c>
    </row>
    <row r="29" spans="1:16" ht="20.100000000000001" customHeight="1" x14ac:dyDescent="0.25">
      <c r="A29" s="8" t="s">
        <v>185</v>
      </c>
      <c r="B29" s="19">
        <v>955.42000000000007</v>
      </c>
      <c r="C29" s="140">
        <v>842.74000000000012</v>
      </c>
      <c r="D29" s="247">
        <f t="shared" si="3"/>
        <v>9.0741657431865422E-3</v>
      </c>
      <c r="E29" s="215">
        <f t="shared" si="4"/>
        <v>8.9142179205461171E-3</v>
      </c>
      <c r="F29" s="52">
        <f>(C29-B29)/B29</f>
        <v>-0.11793766092399148</v>
      </c>
      <c r="H29" s="19">
        <v>285.8959999999999</v>
      </c>
      <c r="I29" s="140">
        <v>294.32400000000001</v>
      </c>
      <c r="J29" s="247">
        <f t="shared" si="6"/>
        <v>8.1518071931195799E-3</v>
      </c>
      <c r="K29" s="215">
        <f t="shared" si="7"/>
        <v>8.7532045625726383E-3</v>
      </c>
      <c r="L29" s="52">
        <f t="shared" si="0"/>
        <v>2.9479251196239589E-2</v>
      </c>
      <c r="N29" s="27">
        <f t="shared" si="1"/>
        <v>2.992359381214543</v>
      </c>
      <c r="O29" s="152">
        <f t="shared" si="2"/>
        <v>3.4924650544651965</v>
      </c>
      <c r="P29" s="52">
        <f>(O29-N29)/N29</f>
        <v>0.16712754370020552</v>
      </c>
    </row>
    <row r="30" spans="1:16" ht="20.100000000000001" customHeight="1" x14ac:dyDescent="0.25">
      <c r="A30" s="8" t="s">
        <v>175</v>
      </c>
      <c r="B30" s="19">
        <v>504.9899999999999</v>
      </c>
      <c r="C30" s="140">
        <v>619.57000000000005</v>
      </c>
      <c r="D30" s="247">
        <f t="shared" si="3"/>
        <v>4.7961765073494074E-3</v>
      </c>
      <c r="E30" s="215">
        <f t="shared" si="4"/>
        <v>6.5536013444630102E-3</v>
      </c>
      <c r="F30" s="52">
        <f t="shared" si="5"/>
        <v>0.22689558209073482</v>
      </c>
      <c r="H30" s="19">
        <v>247.12399999999997</v>
      </c>
      <c r="I30" s="140">
        <v>219.58500000000001</v>
      </c>
      <c r="J30" s="247">
        <f t="shared" si="6"/>
        <v>7.0462937599423689E-3</v>
      </c>
      <c r="K30" s="215">
        <f t="shared" si="7"/>
        <v>6.5304644672962882E-3</v>
      </c>
      <c r="L30" s="52">
        <f t="shared" si="0"/>
        <v>-0.11143798255126966</v>
      </c>
      <c r="N30" s="27">
        <f t="shared" si="1"/>
        <v>4.8936414582466981</v>
      </c>
      <c r="O30" s="152">
        <f t="shared" si="2"/>
        <v>3.5441515890052777</v>
      </c>
      <c r="P30" s="52">
        <f t="shared" si="8"/>
        <v>-0.27576394403952059</v>
      </c>
    </row>
    <row r="31" spans="1:16" ht="20.100000000000001" customHeight="1" x14ac:dyDescent="0.25">
      <c r="A31" s="8" t="s">
        <v>197</v>
      </c>
      <c r="B31" s="19">
        <v>274.08000000000004</v>
      </c>
      <c r="C31" s="140">
        <v>244.25</v>
      </c>
      <c r="D31" s="247">
        <f t="shared" si="3"/>
        <v>2.6030932436965602E-3</v>
      </c>
      <c r="E31" s="215">
        <f t="shared" si="4"/>
        <v>2.5835936671967496E-3</v>
      </c>
      <c r="F31" s="52">
        <f t="shared" si="5"/>
        <v>-0.10883683596030369</v>
      </c>
      <c r="H31" s="19">
        <v>182.40800000000004</v>
      </c>
      <c r="I31" s="140">
        <v>216.26300000000001</v>
      </c>
      <c r="J31" s="247">
        <f t="shared" si="6"/>
        <v>5.201034104998171E-3</v>
      </c>
      <c r="K31" s="215">
        <f t="shared" si="7"/>
        <v>6.4316680879426972E-3</v>
      </c>
      <c r="L31" s="52">
        <f t="shared" si="0"/>
        <v>0.18560041226261981</v>
      </c>
      <c r="N31" s="27">
        <f t="shared" si="1"/>
        <v>6.6552831290134273</v>
      </c>
      <c r="O31" s="152">
        <f t="shared" si="2"/>
        <v>8.854165813715456</v>
      </c>
      <c r="P31" s="52">
        <f t="shared" si="8"/>
        <v>0.33039656496597297</v>
      </c>
    </row>
    <row r="32" spans="1:16" ht="20.100000000000001" customHeight="1" thickBot="1" x14ac:dyDescent="0.3">
      <c r="A32" s="8" t="s">
        <v>17</v>
      </c>
      <c r="B32" s="19">
        <f>B33-SUM(B7:B31)</f>
        <v>6913.7899999999936</v>
      </c>
      <c r="C32" s="140">
        <f>C33-SUM(C7:C31)</f>
        <v>5413.7499999999563</v>
      </c>
      <c r="D32" s="247">
        <f t="shared" si="3"/>
        <v>6.5664185775455422E-2</v>
      </c>
      <c r="E32" s="215">
        <f t="shared" si="4"/>
        <v>5.7264811528295968E-2</v>
      </c>
      <c r="F32" s="52">
        <f t="shared" si="5"/>
        <v>-0.21696348891129738</v>
      </c>
      <c r="H32" s="19">
        <f>H33-SUM(H7:H31)</f>
        <v>2165.0560000000114</v>
      </c>
      <c r="I32" s="140">
        <f>I33-SUM(I7:I31)</f>
        <v>1967.033999999996</v>
      </c>
      <c r="J32" s="247">
        <f t="shared" si="6"/>
        <v>6.1732654791626339E-2</v>
      </c>
      <c r="K32" s="215">
        <f t="shared" si="7"/>
        <v>5.8499649989587912E-2</v>
      </c>
      <c r="L32" s="52">
        <f t="shared" si="0"/>
        <v>-9.1462761240362539E-2</v>
      </c>
      <c r="N32" s="27">
        <f t="shared" si="1"/>
        <v>3.1315038495528698</v>
      </c>
      <c r="O32" s="152">
        <f t="shared" si="2"/>
        <v>3.633403832833086</v>
      </c>
      <c r="P32" s="52">
        <f t="shared" si="8"/>
        <v>0.16027442640758044</v>
      </c>
    </row>
    <row r="33" spans="1:16" ht="26.25" customHeight="1" thickBot="1" x14ac:dyDescent="0.3">
      <c r="A33" s="12" t="s">
        <v>18</v>
      </c>
      <c r="B33" s="17">
        <v>105290.11999999998</v>
      </c>
      <c r="C33" s="145">
        <v>94538.859999999957</v>
      </c>
      <c r="D33" s="243">
        <f>SUM(D7:D32)</f>
        <v>1.0000000000000002</v>
      </c>
      <c r="E33" s="244">
        <f>SUM(E7:E32)</f>
        <v>1.0000000000000002</v>
      </c>
      <c r="F33" s="57">
        <f t="shared" si="5"/>
        <v>-0.10211081533576015</v>
      </c>
      <c r="G33" s="1"/>
      <c r="H33" s="17">
        <v>35071.487000000008</v>
      </c>
      <c r="I33" s="145">
        <v>33624.713999999993</v>
      </c>
      <c r="J33" s="243">
        <f>SUM(J7:J32)</f>
        <v>1.0000000000000002</v>
      </c>
      <c r="K33" s="244">
        <f>SUM(K7:K32)</f>
        <v>1</v>
      </c>
      <c r="L33" s="57">
        <f t="shared" si="0"/>
        <v>-4.1252114573870659E-2</v>
      </c>
      <c r="N33" s="29">
        <f t="shared" si="1"/>
        <v>3.3309380785205689</v>
      </c>
      <c r="O33" s="146">
        <f t="shared" si="2"/>
        <v>3.5567082150133826</v>
      </c>
      <c r="P33" s="57">
        <f t="shared" si="8"/>
        <v>6.7779745876599781E-2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jan-fev</v>
      </c>
      <c r="C37" s="347"/>
      <c r="D37" s="345" t="str">
        <f>B5</f>
        <v>jan-fev</v>
      </c>
      <c r="E37" s="347"/>
      <c r="F37" s="131" t="str">
        <f>F5</f>
        <v>2023/2022</v>
      </c>
      <c r="H37" s="348" t="str">
        <f>B5</f>
        <v>jan-fev</v>
      </c>
      <c r="I37" s="347"/>
      <c r="J37" s="345" t="str">
        <f>B5</f>
        <v>jan-fev</v>
      </c>
      <c r="K37" s="346"/>
      <c r="L37" s="131" t="str">
        <f>L5</f>
        <v>2023/2022</v>
      </c>
      <c r="N37" s="348" t="str">
        <f>B5</f>
        <v>jan-fev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169</v>
      </c>
      <c r="B39" s="39">
        <v>10118.02</v>
      </c>
      <c r="C39" s="147">
        <v>6582.5</v>
      </c>
      <c r="D39" s="247">
        <f t="shared" ref="D39:D61" si="11">B39/$B$62</f>
        <v>0.23668979288397449</v>
      </c>
      <c r="E39" s="246">
        <f t="shared" ref="E39:E61" si="12">C39/$C$62</f>
        <v>0.1762803861055974</v>
      </c>
      <c r="F39" s="52">
        <f>(C39-B39)/B39</f>
        <v>-0.34942805015210487</v>
      </c>
      <c r="H39" s="39">
        <v>2670.1310000000003</v>
      </c>
      <c r="I39" s="147">
        <v>1897.3960000000002</v>
      </c>
      <c r="J39" s="247">
        <f t="shared" ref="J39:J61" si="13">H39/$H$62</f>
        <v>0.22342552768303123</v>
      </c>
      <c r="K39" s="246">
        <f t="shared" ref="K39:K61" si="14">I39/$I$62</f>
        <v>0.17838681345047311</v>
      </c>
      <c r="L39" s="52">
        <f t="shared" ref="L39:L62" si="15">(I39-H39)/H39</f>
        <v>-0.28939965866843237</v>
      </c>
      <c r="N39" s="27">
        <f t="shared" ref="N39:N62" si="16">(H39/B39)*10</f>
        <v>2.6389856908762783</v>
      </c>
      <c r="O39" s="151">
        <f t="shared" ref="O39:O62" si="17">(I39/C39)*10</f>
        <v>2.8824853778959363</v>
      </c>
      <c r="P39" s="61">
        <f t="shared" si="8"/>
        <v>9.2270180873471733E-2</v>
      </c>
    </row>
    <row r="40" spans="1:16" ht="20.100000000000001" customHeight="1" x14ac:dyDescent="0.25">
      <c r="A40" s="38" t="s">
        <v>163</v>
      </c>
      <c r="B40" s="19">
        <v>9531.7200000000012</v>
      </c>
      <c r="C40" s="140">
        <v>8573.44</v>
      </c>
      <c r="D40" s="247">
        <f t="shared" si="11"/>
        <v>0.22297453776806506</v>
      </c>
      <c r="E40" s="215">
        <f t="shared" si="12"/>
        <v>0.22959807268563207</v>
      </c>
      <c r="F40" s="52">
        <f t="shared" ref="F40:F62" si="18">(C40-B40)/B40</f>
        <v>-0.10053589488570799</v>
      </c>
      <c r="H40" s="19">
        <v>2099.3029999999999</v>
      </c>
      <c r="I40" s="140">
        <v>1852.021</v>
      </c>
      <c r="J40" s="247">
        <f t="shared" si="13"/>
        <v>0.17566099960697448</v>
      </c>
      <c r="K40" s="215">
        <f t="shared" si="14"/>
        <v>0.17412080800916552</v>
      </c>
      <c r="L40" s="52">
        <f t="shared" si="15"/>
        <v>-0.11779242920150161</v>
      </c>
      <c r="N40" s="27">
        <f t="shared" si="16"/>
        <v>2.2024388043291236</v>
      </c>
      <c r="O40" s="152">
        <f t="shared" si="17"/>
        <v>2.1601842434308747</v>
      </c>
      <c r="P40" s="52">
        <f t="shared" si="8"/>
        <v>-1.9185350719027116E-2</v>
      </c>
    </row>
    <row r="41" spans="1:16" ht="20.100000000000001" customHeight="1" x14ac:dyDescent="0.25">
      <c r="A41" s="38" t="s">
        <v>171</v>
      </c>
      <c r="B41" s="19">
        <v>4726.7700000000004</v>
      </c>
      <c r="C41" s="140">
        <v>5901.32</v>
      </c>
      <c r="D41" s="247">
        <f t="shared" si="11"/>
        <v>0.1105728405666508</v>
      </c>
      <c r="E41" s="215">
        <f t="shared" si="12"/>
        <v>0.15803827848578564</v>
      </c>
      <c r="F41" s="52">
        <f t="shared" si="18"/>
        <v>0.24848892584153642</v>
      </c>
      <c r="H41" s="19">
        <v>1273.1089999999999</v>
      </c>
      <c r="I41" s="140">
        <v>1417.1569999999999</v>
      </c>
      <c r="J41" s="247">
        <f t="shared" si="13"/>
        <v>0.10652849995862231</v>
      </c>
      <c r="K41" s="215">
        <f t="shared" si="14"/>
        <v>0.13323635202616221</v>
      </c>
      <c r="L41" s="52">
        <f t="shared" si="15"/>
        <v>0.11314663551981803</v>
      </c>
      <c r="N41" s="27">
        <f t="shared" si="16"/>
        <v>2.6934016252112962</v>
      </c>
      <c r="O41" s="152">
        <f t="shared" si="17"/>
        <v>2.4014237492628769</v>
      </c>
      <c r="P41" s="52">
        <f t="shared" si="8"/>
        <v>-0.10840487850582393</v>
      </c>
    </row>
    <row r="42" spans="1:16" ht="20.100000000000001" customHeight="1" x14ac:dyDescent="0.25">
      <c r="A42" s="38" t="s">
        <v>174</v>
      </c>
      <c r="B42" s="19">
        <v>3210.28</v>
      </c>
      <c r="C42" s="140">
        <v>2958.1399999999994</v>
      </c>
      <c r="D42" s="247">
        <f t="shared" si="11"/>
        <v>7.5097747217298019E-2</v>
      </c>
      <c r="E42" s="215">
        <f t="shared" si="12"/>
        <v>7.9219454820267654E-2</v>
      </c>
      <c r="F42" s="52">
        <f t="shared" si="18"/>
        <v>-7.8541435638013121E-2</v>
      </c>
      <c r="H42" s="19">
        <v>979.31799999999987</v>
      </c>
      <c r="I42" s="140">
        <v>991.33500000000004</v>
      </c>
      <c r="J42" s="247">
        <f t="shared" si="13"/>
        <v>8.1945283178799358E-2</v>
      </c>
      <c r="K42" s="215">
        <f t="shared" si="14"/>
        <v>9.3201994582008577E-2</v>
      </c>
      <c r="L42" s="52">
        <f t="shared" si="15"/>
        <v>1.2270784362178749E-2</v>
      </c>
      <c r="N42" s="27">
        <f t="shared" si="16"/>
        <v>3.0505687977372684</v>
      </c>
      <c r="O42" s="152">
        <f t="shared" si="17"/>
        <v>3.3512105579857621</v>
      </c>
      <c r="P42" s="52">
        <f t="shared" si="8"/>
        <v>9.855268973821929E-2</v>
      </c>
    </row>
    <row r="43" spans="1:16" ht="20.100000000000001" customHeight="1" x14ac:dyDescent="0.25">
      <c r="A43" s="38" t="s">
        <v>176</v>
      </c>
      <c r="B43" s="19">
        <v>1909.77</v>
      </c>
      <c r="C43" s="140">
        <v>1905.1499999999999</v>
      </c>
      <c r="D43" s="247">
        <f t="shared" si="11"/>
        <v>4.4675051616425737E-2</v>
      </c>
      <c r="E43" s="215">
        <f t="shared" si="12"/>
        <v>5.1020216876426716E-2</v>
      </c>
      <c r="F43" s="52">
        <f t="shared" si="18"/>
        <v>-2.4191394775287694E-3</v>
      </c>
      <c r="H43" s="19">
        <v>862.96500000000003</v>
      </c>
      <c r="I43" s="140">
        <v>753.50900000000001</v>
      </c>
      <c r="J43" s="247">
        <f t="shared" si="13"/>
        <v>7.2209344971084569E-2</v>
      </c>
      <c r="K43" s="215">
        <f t="shared" si="14"/>
        <v>7.084239105397741E-2</v>
      </c>
      <c r="L43" s="52">
        <f t="shared" si="15"/>
        <v>-0.12683712549176387</v>
      </c>
      <c r="N43" s="27">
        <f t="shared" si="16"/>
        <v>4.5186854961592235</v>
      </c>
      <c r="O43" s="152">
        <f t="shared" si="17"/>
        <v>3.9551163950345121</v>
      </c>
      <c r="P43" s="52">
        <f t="shared" si="8"/>
        <v>-0.12471970036501367</v>
      </c>
    </row>
    <row r="44" spans="1:16" ht="20.100000000000001" customHeight="1" x14ac:dyDescent="0.25">
      <c r="A44" s="38" t="s">
        <v>172</v>
      </c>
      <c r="B44" s="19">
        <v>1604.7</v>
      </c>
      <c r="C44" s="140">
        <v>1992.5800000000004</v>
      </c>
      <c r="D44" s="247">
        <f t="shared" si="11"/>
        <v>3.7538580734265588E-2</v>
      </c>
      <c r="E44" s="215">
        <f t="shared" si="12"/>
        <v>5.336160603817567E-2</v>
      </c>
      <c r="F44" s="52">
        <f t="shared" si="18"/>
        <v>0.2417149622982491</v>
      </c>
      <c r="H44" s="19">
        <v>648.22299999999984</v>
      </c>
      <c r="I44" s="140">
        <v>727.86100000000022</v>
      </c>
      <c r="J44" s="247">
        <f t="shared" si="13"/>
        <v>5.4240621838882619E-2</v>
      </c>
      <c r="K44" s="215">
        <f t="shared" si="14"/>
        <v>6.8431052044420265E-2</v>
      </c>
      <c r="L44" s="52">
        <f t="shared" si="15"/>
        <v>0.12285586904506689</v>
      </c>
      <c r="N44" s="27">
        <f t="shared" si="16"/>
        <v>4.0395276375646532</v>
      </c>
      <c r="O44" s="152">
        <f t="shared" si="17"/>
        <v>3.652857099840408</v>
      </c>
      <c r="P44" s="52">
        <f t="shared" si="8"/>
        <v>-9.5721721056811676E-2</v>
      </c>
    </row>
    <row r="45" spans="1:16" ht="20.100000000000001" customHeight="1" x14ac:dyDescent="0.25">
      <c r="A45" s="38" t="s">
        <v>167</v>
      </c>
      <c r="B45" s="19">
        <v>1601.5100000000002</v>
      </c>
      <c r="C45" s="140">
        <v>1676.3100000000002</v>
      </c>
      <c r="D45" s="247">
        <f t="shared" si="11"/>
        <v>3.7463957394985779E-2</v>
      </c>
      <c r="E45" s="215">
        <f t="shared" si="12"/>
        <v>4.4891845656312039E-2</v>
      </c>
      <c r="F45" s="52">
        <f t="shared" si="18"/>
        <v>4.6705921286785558E-2</v>
      </c>
      <c r="H45" s="19">
        <v>552.78200000000004</v>
      </c>
      <c r="I45" s="140">
        <v>600.55099999999993</v>
      </c>
      <c r="J45" s="247">
        <f t="shared" si="13"/>
        <v>4.6254513371696504E-2</v>
      </c>
      <c r="K45" s="215">
        <f t="shared" si="14"/>
        <v>5.6461792480059537E-2</v>
      </c>
      <c r="L45" s="52">
        <f t="shared" si="15"/>
        <v>8.6415621348017641E-2</v>
      </c>
      <c r="N45" s="27">
        <f t="shared" si="16"/>
        <v>3.451630024164694</v>
      </c>
      <c r="O45" s="152">
        <f t="shared" si="17"/>
        <v>3.5825772082729319</v>
      </c>
      <c r="P45" s="52">
        <f t="shared" si="8"/>
        <v>3.7937781045906727E-2</v>
      </c>
    </row>
    <row r="46" spans="1:16" ht="20.100000000000001" customHeight="1" x14ac:dyDescent="0.25">
      <c r="A46" s="38" t="s">
        <v>178</v>
      </c>
      <c r="B46" s="19">
        <v>2505.37</v>
      </c>
      <c r="C46" s="140">
        <v>1940.52</v>
      </c>
      <c r="D46" s="247">
        <f t="shared" si="11"/>
        <v>5.860786066816661E-2</v>
      </c>
      <c r="E46" s="215">
        <f t="shared" si="12"/>
        <v>5.1967431043772709E-2</v>
      </c>
      <c r="F46" s="52">
        <f t="shared" si="18"/>
        <v>-0.22545572111105344</v>
      </c>
      <c r="H46" s="19">
        <v>682.88599999999997</v>
      </c>
      <c r="I46" s="140">
        <v>574.02800000000002</v>
      </c>
      <c r="J46" s="247">
        <f t="shared" si="13"/>
        <v>5.7141078432988657E-2</v>
      </c>
      <c r="K46" s="215">
        <f t="shared" si="14"/>
        <v>5.3968188902763663E-2</v>
      </c>
      <c r="L46" s="52">
        <f t="shared" si="15"/>
        <v>-0.15940874465137658</v>
      </c>
      <c r="N46" s="27">
        <f t="shared" si="16"/>
        <v>2.7256892195563931</v>
      </c>
      <c r="O46" s="152">
        <f t="shared" si="17"/>
        <v>2.9581143198730238</v>
      </c>
      <c r="P46" s="52">
        <f t="shared" si="8"/>
        <v>8.5272047395945572E-2</v>
      </c>
    </row>
    <row r="47" spans="1:16" ht="20.100000000000001" customHeight="1" x14ac:dyDescent="0.25">
      <c r="A47" s="38" t="s">
        <v>173</v>
      </c>
      <c r="B47" s="19">
        <v>2010.71</v>
      </c>
      <c r="C47" s="140">
        <v>1501.3000000000002</v>
      </c>
      <c r="D47" s="247">
        <f t="shared" si="11"/>
        <v>4.7036330571567989E-2</v>
      </c>
      <c r="E47" s="215">
        <f t="shared" si="12"/>
        <v>4.020505030920371E-2</v>
      </c>
      <c r="F47" s="52">
        <f t="shared" si="18"/>
        <v>-0.25334831974775074</v>
      </c>
      <c r="H47" s="19">
        <v>692.04500000000007</v>
      </c>
      <c r="I47" s="140">
        <v>528.06100000000004</v>
      </c>
      <c r="J47" s="247">
        <f t="shared" si="13"/>
        <v>5.7907465703144652E-2</v>
      </c>
      <c r="K47" s="215">
        <f t="shared" si="14"/>
        <v>4.9646525605340303E-2</v>
      </c>
      <c r="L47" s="52">
        <f t="shared" si="15"/>
        <v>-0.23695568929766131</v>
      </c>
      <c r="N47" s="27">
        <f t="shared" si="16"/>
        <v>3.4417941921012978</v>
      </c>
      <c r="O47" s="152">
        <f t="shared" si="17"/>
        <v>3.5173582894824484</v>
      </c>
      <c r="P47" s="52">
        <f t="shared" si="8"/>
        <v>2.1954856439285516E-2</v>
      </c>
    </row>
    <row r="48" spans="1:16" ht="20.100000000000001" customHeight="1" x14ac:dyDescent="0.25">
      <c r="A48" s="38" t="s">
        <v>187</v>
      </c>
      <c r="B48" s="19">
        <v>1088.6600000000001</v>
      </c>
      <c r="C48" s="140">
        <v>1673.3899999999999</v>
      </c>
      <c r="D48" s="247">
        <f t="shared" si="11"/>
        <v>2.5466910514217969E-2</v>
      </c>
      <c r="E48" s="215">
        <f t="shared" si="12"/>
        <v>4.4813647596695115E-2</v>
      </c>
      <c r="F48" s="52">
        <f t="shared" si="18"/>
        <v>0.53710984145646923</v>
      </c>
      <c r="H48" s="19">
        <v>214.523</v>
      </c>
      <c r="I48" s="140">
        <v>369.84800000000001</v>
      </c>
      <c r="J48" s="247">
        <f t="shared" si="13"/>
        <v>1.7950398117226044E-2</v>
      </c>
      <c r="K48" s="215">
        <f t="shared" si="14"/>
        <v>3.4771869541745937E-2</v>
      </c>
      <c r="L48" s="52">
        <f t="shared" si="15"/>
        <v>0.72404823725194978</v>
      </c>
      <c r="N48" s="27">
        <f t="shared" si="16"/>
        <v>1.9705233957342052</v>
      </c>
      <c r="O48" s="152">
        <f t="shared" si="17"/>
        <v>2.210172165484436</v>
      </c>
      <c r="P48" s="52">
        <f t="shared" si="8"/>
        <v>0.12161681016780776</v>
      </c>
    </row>
    <row r="49" spans="1:16" ht="20.100000000000001" customHeight="1" x14ac:dyDescent="0.25">
      <c r="A49" s="38" t="s">
        <v>185</v>
      </c>
      <c r="B49" s="19">
        <v>955.42000000000007</v>
      </c>
      <c r="C49" s="140">
        <v>842.74000000000012</v>
      </c>
      <c r="D49" s="247">
        <f t="shared" si="11"/>
        <v>2.2350041007747259E-2</v>
      </c>
      <c r="E49" s="215">
        <f t="shared" si="12"/>
        <v>2.256870984984902E-2</v>
      </c>
      <c r="F49" s="52">
        <f t="shared" si="18"/>
        <v>-0.11793766092399148</v>
      </c>
      <c r="H49" s="19">
        <v>285.8959999999999</v>
      </c>
      <c r="I49" s="140">
        <v>294.32400000000001</v>
      </c>
      <c r="J49" s="247">
        <f t="shared" si="13"/>
        <v>2.3922595806148785E-2</v>
      </c>
      <c r="K49" s="215">
        <f t="shared" si="14"/>
        <v>2.7671356154433255E-2</v>
      </c>
      <c r="L49" s="52">
        <f t="shared" si="15"/>
        <v>2.9479251196239589E-2</v>
      </c>
      <c r="N49" s="27">
        <f t="shared" si="16"/>
        <v>2.992359381214543</v>
      </c>
      <c r="O49" s="152">
        <f t="shared" si="17"/>
        <v>3.4924650544651965</v>
      </c>
      <c r="P49" s="52">
        <f t="shared" si="8"/>
        <v>0.16712754370020552</v>
      </c>
    </row>
    <row r="50" spans="1:16" ht="20.100000000000001" customHeight="1" x14ac:dyDescent="0.25">
      <c r="A50" s="38" t="s">
        <v>175</v>
      </c>
      <c r="B50" s="19">
        <v>504.9899999999999</v>
      </c>
      <c r="C50" s="140">
        <v>619.57000000000005</v>
      </c>
      <c r="D50" s="247">
        <f t="shared" si="11"/>
        <v>1.1813178715645774E-2</v>
      </c>
      <c r="E50" s="215">
        <f t="shared" si="12"/>
        <v>1.6592182122209646E-2</v>
      </c>
      <c r="F50" s="52">
        <f t="shared" si="18"/>
        <v>0.22689558209073482</v>
      </c>
      <c r="H50" s="19">
        <v>247.12399999999997</v>
      </c>
      <c r="I50" s="140">
        <v>219.58500000000001</v>
      </c>
      <c r="J50" s="247">
        <f t="shared" si="13"/>
        <v>2.0678315072609317E-2</v>
      </c>
      <c r="K50" s="215">
        <f t="shared" si="14"/>
        <v>2.0644645836463308E-2</v>
      </c>
      <c r="L50" s="52">
        <f t="shared" si="15"/>
        <v>-0.11143798255126966</v>
      </c>
      <c r="N50" s="27">
        <f t="shared" si="16"/>
        <v>4.8936414582466981</v>
      </c>
      <c r="O50" s="152">
        <f t="shared" si="17"/>
        <v>3.5441515890052777</v>
      </c>
      <c r="P50" s="52">
        <f t="shared" si="8"/>
        <v>-0.27576394403952059</v>
      </c>
    </row>
    <row r="51" spans="1:16" ht="20.100000000000001" customHeight="1" x14ac:dyDescent="0.25">
      <c r="A51" s="38" t="s">
        <v>186</v>
      </c>
      <c r="B51" s="19">
        <v>596.53000000000009</v>
      </c>
      <c r="C51" s="140">
        <v>370.32000000000005</v>
      </c>
      <c r="D51" s="247">
        <f t="shared" si="11"/>
        <v>1.3954564445324018E-2</v>
      </c>
      <c r="E51" s="215">
        <f t="shared" si="12"/>
        <v>9.9172278894986456E-3</v>
      </c>
      <c r="F51" s="52">
        <f t="shared" si="18"/>
        <v>-0.37920976313010241</v>
      </c>
      <c r="H51" s="19">
        <v>188.52500000000001</v>
      </c>
      <c r="I51" s="140">
        <v>113.767</v>
      </c>
      <c r="J51" s="247">
        <f t="shared" si="13"/>
        <v>1.5774992914745926E-2</v>
      </c>
      <c r="K51" s="215">
        <f t="shared" si="14"/>
        <v>1.06959920890631E-2</v>
      </c>
      <c r="L51" s="52">
        <f t="shared" si="15"/>
        <v>-0.3965415727357115</v>
      </c>
      <c r="N51" s="27">
        <f t="shared" si="16"/>
        <v>3.1603607530216413</v>
      </c>
      <c r="O51" s="152">
        <f t="shared" si="17"/>
        <v>3.0721268092460567</v>
      </c>
      <c r="P51" s="52">
        <f t="shared" si="8"/>
        <v>-2.7918946813658387E-2</v>
      </c>
    </row>
    <row r="52" spans="1:16" ht="20.100000000000001" customHeight="1" x14ac:dyDescent="0.25">
      <c r="A52" s="38" t="s">
        <v>192</v>
      </c>
      <c r="B52" s="19">
        <v>1524.66</v>
      </c>
      <c r="C52" s="140">
        <v>248.24</v>
      </c>
      <c r="D52" s="247">
        <f t="shared" si="11"/>
        <v>3.5666213312335868E-2</v>
      </c>
      <c r="E52" s="215">
        <f t="shared" si="12"/>
        <v>6.647906273733916E-3</v>
      </c>
      <c r="F52" s="52">
        <f t="shared" si="18"/>
        <v>-0.83718337203048554</v>
      </c>
      <c r="H52" s="19">
        <v>232.197</v>
      </c>
      <c r="I52" s="140">
        <v>71.201999999999998</v>
      </c>
      <c r="J52" s="247">
        <f t="shared" si="13"/>
        <v>1.9429285398887469E-2</v>
      </c>
      <c r="K52" s="215">
        <f t="shared" si="14"/>
        <v>6.6941734310078573E-3</v>
      </c>
      <c r="L52" s="52">
        <f t="shared" si="15"/>
        <v>-0.69335521130763966</v>
      </c>
      <c r="N52" s="27">
        <f t="shared" si="16"/>
        <v>1.522942820038566</v>
      </c>
      <c r="O52" s="152">
        <f t="shared" si="17"/>
        <v>2.8682726393812437</v>
      </c>
      <c r="P52" s="52">
        <f t="shared" si="8"/>
        <v>0.88337513506161014</v>
      </c>
    </row>
    <row r="53" spans="1:16" ht="20.100000000000001" customHeight="1" x14ac:dyDescent="0.25">
      <c r="A53" s="38" t="s">
        <v>189</v>
      </c>
      <c r="B53" s="19">
        <v>215.87</v>
      </c>
      <c r="C53" s="140">
        <v>109.98</v>
      </c>
      <c r="D53" s="247">
        <f t="shared" si="11"/>
        <v>5.0498245298846584E-3</v>
      </c>
      <c r="E53" s="215">
        <f t="shared" si="12"/>
        <v>2.9452817111877863E-3</v>
      </c>
      <c r="F53" s="52">
        <f t="shared" si="18"/>
        <v>-0.49052670588780284</v>
      </c>
      <c r="H53" s="19">
        <v>91.473000000000013</v>
      </c>
      <c r="I53" s="140">
        <v>47.724999999999994</v>
      </c>
      <c r="J53" s="247">
        <f t="shared" si="13"/>
        <v>7.6540826250659291E-3</v>
      </c>
      <c r="K53" s="215">
        <f t="shared" si="14"/>
        <v>4.4869445660915414E-3</v>
      </c>
      <c r="L53" s="52">
        <f t="shared" si="15"/>
        <v>-0.47826134487772359</v>
      </c>
      <c r="N53" s="27">
        <f t="shared" si="16"/>
        <v>4.237411405012276</v>
      </c>
      <c r="O53" s="152">
        <f t="shared" si="17"/>
        <v>4.3394253500636468</v>
      </c>
      <c r="P53" s="52">
        <f t="shared" si="8"/>
        <v>2.4074590664173497E-2</v>
      </c>
    </row>
    <row r="54" spans="1:16" ht="20.100000000000001" customHeight="1" x14ac:dyDescent="0.25">
      <c r="A54" s="38" t="s">
        <v>191</v>
      </c>
      <c r="B54" s="19">
        <v>129.72</v>
      </c>
      <c r="C54" s="140">
        <v>104.96</v>
      </c>
      <c r="D54" s="247">
        <f t="shared" si="11"/>
        <v>3.0345265114033347E-3</v>
      </c>
      <c r="E54" s="215">
        <f t="shared" si="12"/>
        <v>2.8108453210244589E-3</v>
      </c>
      <c r="F54" s="52">
        <f>(C54-B54)/B54</f>
        <v>-0.19087264878199203</v>
      </c>
      <c r="H54" s="19">
        <v>61.756999999999991</v>
      </c>
      <c r="I54" s="140">
        <v>46.696000000000005</v>
      </c>
      <c r="J54" s="247">
        <f t="shared" si="13"/>
        <v>5.1675705473330537E-3</v>
      </c>
      <c r="K54" s="215">
        <f t="shared" si="14"/>
        <v>4.3902014344308158E-3</v>
      </c>
      <c r="L54" s="52">
        <f t="shared" si="15"/>
        <v>-0.24387518823777043</v>
      </c>
      <c r="N54" s="27">
        <f t="shared" si="16"/>
        <v>4.7607924761023739</v>
      </c>
      <c r="O54" s="152">
        <f t="shared" si="17"/>
        <v>4.4489329268292686</v>
      </c>
      <c r="P54" s="52">
        <f t="shared" si="8"/>
        <v>-6.5505806194775043E-2</v>
      </c>
    </row>
    <row r="55" spans="1:16" ht="20.100000000000001" customHeight="1" x14ac:dyDescent="0.25">
      <c r="A55" s="38" t="s">
        <v>188</v>
      </c>
      <c r="B55" s="19">
        <v>64.179999999999993</v>
      </c>
      <c r="C55" s="140">
        <v>155.29</v>
      </c>
      <c r="D55" s="247">
        <f t="shared" si="11"/>
        <v>1.5013560862000156E-3</v>
      </c>
      <c r="E55" s="215">
        <f t="shared" si="12"/>
        <v>4.1586906431201245E-3</v>
      </c>
      <c r="F55" s="52">
        <f>(C55-B55)/B55</f>
        <v>1.4196011218448117</v>
      </c>
      <c r="H55" s="19">
        <v>22.631</v>
      </c>
      <c r="I55" s="140">
        <v>43.383000000000003</v>
      </c>
      <c r="J55" s="247">
        <f t="shared" si="13"/>
        <v>1.8936685567092697E-3</v>
      </c>
      <c r="K55" s="215">
        <f t="shared" si="14"/>
        <v>4.0787242768098352E-3</v>
      </c>
      <c r="L55" s="52">
        <f t="shared" si="15"/>
        <v>0.91697229464009555</v>
      </c>
      <c r="N55" s="27">
        <f t="shared" ref="N55:N56" si="19">(H55/B55)*10</f>
        <v>3.5261763789342475</v>
      </c>
      <c r="O55" s="152">
        <f t="shared" ref="O55:O56" si="20">(I55/C55)*10</f>
        <v>2.7936763474789106</v>
      </c>
      <c r="P55" s="52">
        <f t="shared" ref="P55:P56" si="21">(O55-N55)/N55</f>
        <v>-0.2077321020670917</v>
      </c>
    </row>
    <row r="56" spans="1:16" ht="20.100000000000001" customHeight="1" x14ac:dyDescent="0.25">
      <c r="A56" s="38" t="s">
        <v>190</v>
      </c>
      <c r="B56" s="19">
        <v>263.96000000000004</v>
      </c>
      <c r="C56" s="140">
        <v>92.94</v>
      </c>
      <c r="D56" s="247">
        <f t="shared" si="11"/>
        <v>6.1747889142000027E-3</v>
      </c>
      <c r="E56" s="215">
        <f t="shared" si="12"/>
        <v>2.4889478290397605E-3</v>
      </c>
      <c r="F56" s="52">
        <f t="shared" si="18"/>
        <v>-0.64790119715108352</v>
      </c>
      <c r="H56" s="19">
        <v>74.784000000000006</v>
      </c>
      <c r="I56" s="140">
        <v>32.180999999999997</v>
      </c>
      <c r="J56" s="247">
        <f t="shared" si="13"/>
        <v>6.2576160728622697E-3</v>
      </c>
      <c r="K56" s="215">
        <f t="shared" si="14"/>
        <v>3.0255497764566141E-3</v>
      </c>
      <c r="L56" s="52">
        <f t="shared" si="15"/>
        <v>-0.5696806803594352</v>
      </c>
      <c r="N56" s="27">
        <f t="shared" si="19"/>
        <v>2.8331565388695257</v>
      </c>
      <c r="O56" s="152">
        <f t="shared" si="20"/>
        <v>3.4625564880568103</v>
      </c>
      <c r="P56" s="52">
        <f t="shared" si="21"/>
        <v>0.22215502057589276</v>
      </c>
    </row>
    <row r="57" spans="1:16" ht="20.100000000000001" customHeight="1" x14ac:dyDescent="0.25">
      <c r="A57" s="38" t="s">
        <v>196</v>
      </c>
      <c r="B57" s="19">
        <v>3.33</v>
      </c>
      <c r="C57" s="140">
        <v>33.46</v>
      </c>
      <c r="D57" s="247">
        <f t="shared" si="11"/>
        <v>7.789834476544176E-5</v>
      </c>
      <c r="E57" s="215">
        <f t="shared" si="12"/>
        <v>8.9606406670615863E-4</v>
      </c>
      <c r="F57" s="52">
        <f t="shared" ref="F57:F58" si="22">(C57-B57)/B57</f>
        <v>9.0480480480480487</v>
      </c>
      <c r="H57" s="19">
        <v>2.508</v>
      </c>
      <c r="I57" s="140">
        <v>16.206999999999997</v>
      </c>
      <c r="J57" s="247">
        <f t="shared" si="13"/>
        <v>2.0985907561428343E-4</v>
      </c>
      <c r="K57" s="215">
        <f t="shared" si="14"/>
        <v>1.5237278278186614E-3</v>
      </c>
      <c r="L57" s="52">
        <f t="shared" si="15"/>
        <v>5.462121212121211</v>
      </c>
      <c r="N57" s="27">
        <f t="shared" si="16"/>
        <v>7.531531531531531</v>
      </c>
      <c r="O57" s="152">
        <f t="shared" si="17"/>
        <v>4.843693962940824</v>
      </c>
      <c r="P57" s="52">
        <f t="shared" ref="P57:P58" si="23">(O57-N57)/N57</f>
        <v>-0.35687795468130201</v>
      </c>
    </row>
    <row r="58" spans="1:16" ht="20.100000000000001" customHeight="1" x14ac:dyDescent="0.25">
      <c r="A58" s="38" t="s">
        <v>211</v>
      </c>
      <c r="B58" s="19">
        <v>66.190000000000012</v>
      </c>
      <c r="C58" s="140">
        <v>19.36</v>
      </c>
      <c r="D58" s="247">
        <f t="shared" si="11"/>
        <v>1.5483758078151926E-3</v>
      </c>
      <c r="E58" s="215">
        <f t="shared" si="12"/>
        <v>5.1846384732310907E-4</v>
      </c>
      <c r="F58" s="52">
        <f t="shared" si="22"/>
        <v>-0.70750868711285697</v>
      </c>
      <c r="H58" s="19">
        <v>14.849999999999998</v>
      </c>
      <c r="I58" s="140">
        <v>14.249000000000001</v>
      </c>
      <c r="J58" s="247">
        <f t="shared" si="13"/>
        <v>1.242586631926678E-3</v>
      </c>
      <c r="K58" s="215">
        <f t="shared" si="14"/>
        <v>1.3396432293816319E-3</v>
      </c>
      <c r="L58" s="52">
        <f t="shared" si="15"/>
        <v>-4.0471380471380297E-2</v>
      </c>
      <c r="N58" s="27">
        <f t="shared" si="16"/>
        <v>2.2435413204411536</v>
      </c>
      <c r="O58" s="152">
        <f t="shared" si="17"/>
        <v>7.3600206611570247</v>
      </c>
      <c r="P58" s="52">
        <f t="shared" si="23"/>
        <v>2.280537155299553</v>
      </c>
    </row>
    <row r="59" spans="1:16" ht="20.100000000000001" customHeight="1" x14ac:dyDescent="0.25">
      <c r="A59" s="38" t="s">
        <v>193</v>
      </c>
      <c r="B59" s="19">
        <v>24.110000000000003</v>
      </c>
      <c r="C59" s="140">
        <v>13.59</v>
      </c>
      <c r="D59" s="247">
        <f t="shared" si="11"/>
        <v>5.6400273041885916E-4</v>
      </c>
      <c r="E59" s="215">
        <f t="shared" si="12"/>
        <v>3.6394233910749238E-4</v>
      </c>
      <c r="F59" s="52">
        <f t="shared" ref="F59:F60" si="24">(C59-B59)/B59</f>
        <v>-0.43633347158855257</v>
      </c>
      <c r="H59" s="19">
        <v>10.500999999999999</v>
      </c>
      <c r="I59" s="140">
        <v>12.812000000000001</v>
      </c>
      <c r="J59" s="247">
        <f t="shared" si="13"/>
        <v>8.786802843004745E-4</v>
      </c>
      <c r="K59" s="215">
        <f t="shared" si="14"/>
        <v>1.2045413049924535E-3</v>
      </c>
      <c r="L59" s="52">
        <f t="shared" si="15"/>
        <v>0.22007427864012968</v>
      </c>
      <c r="N59" s="27">
        <f t="shared" si="16"/>
        <v>4.3554541683948562</v>
      </c>
      <c r="O59" s="152">
        <f t="shared" si="17"/>
        <v>9.4275202354672558</v>
      </c>
      <c r="P59" s="52">
        <f t="shared" ref="P59" si="25">(O59-N59)/N59</f>
        <v>1.1645320719656753</v>
      </c>
    </row>
    <row r="60" spans="1:16" ht="20.100000000000001" customHeight="1" x14ac:dyDescent="0.25">
      <c r="A60" s="38" t="s">
        <v>194</v>
      </c>
      <c r="B60" s="19">
        <v>12.339999999999998</v>
      </c>
      <c r="C60" s="140">
        <v>8.02</v>
      </c>
      <c r="D60" s="247">
        <f t="shared" si="11"/>
        <v>2.8866834066232767E-4</v>
      </c>
      <c r="E60" s="215">
        <f t="shared" si="12"/>
        <v>2.1477686237248629E-4</v>
      </c>
      <c r="F60" s="52">
        <f t="shared" si="24"/>
        <v>-0.3500810372771474</v>
      </c>
      <c r="H60" s="19">
        <v>5.6560000000000006</v>
      </c>
      <c r="I60" s="140">
        <v>6.6899999999999995</v>
      </c>
      <c r="J60" s="247">
        <f t="shared" si="13"/>
        <v>4.7327070640924531E-4</v>
      </c>
      <c r="K60" s="215">
        <f t="shared" si="14"/>
        <v>6.2897138076799199E-4</v>
      </c>
      <c r="L60" s="52">
        <f t="shared" si="15"/>
        <v>0.1828147100424326</v>
      </c>
      <c r="N60" s="27">
        <f t="shared" ref="N60" si="26">(H60/B60)*10</f>
        <v>4.5834683954619138</v>
      </c>
      <c r="O60" s="152">
        <f t="shared" ref="O60" si="27">(I60/C60)*10</f>
        <v>8.3416458852867823</v>
      </c>
      <c r="P60" s="52">
        <f t="shared" ref="P60" si="28">(O60-N60)/N60</f>
        <v>0.81994183565132361</v>
      </c>
    </row>
    <row r="61" spans="1:16" ht="20.100000000000001" customHeight="1" thickBot="1" x14ac:dyDescent="0.3">
      <c r="A61" s="8" t="s">
        <v>17</v>
      </c>
      <c r="B61" s="19">
        <f>B62-SUM(B39:B60)</f>
        <v>79.209999999991851</v>
      </c>
      <c r="C61" s="140">
        <f>C62-SUM(C39:C60)</f>
        <v>17.959999999991851</v>
      </c>
      <c r="D61" s="247">
        <f t="shared" si="11"/>
        <v>1.8529513179789811E-3</v>
      </c>
      <c r="E61" s="215">
        <f t="shared" si="12"/>
        <v>4.8097162695861644E-4</v>
      </c>
      <c r="F61" s="52">
        <f t="shared" si="18"/>
        <v>-0.77326095190009214</v>
      </c>
      <c r="H61" s="19">
        <f>H62-SUM(H39:H60)</f>
        <v>37.68999999999869</v>
      </c>
      <c r="I61" s="140">
        <f>I62-SUM(I39:I60)</f>
        <v>5.8259999999991123</v>
      </c>
      <c r="J61" s="247">
        <f t="shared" si="13"/>
        <v>3.1537434449370287E-3</v>
      </c>
      <c r="K61" s="215">
        <f t="shared" si="14"/>
        <v>5.4774099616648178E-4</v>
      </c>
      <c r="L61" s="52">
        <f t="shared" si="15"/>
        <v>-0.84542318917486559</v>
      </c>
      <c r="N61" s="27">
        <f t="shared" si="16"/>
        <v>4.758237596263422</v>
      </c>
      <c r="O61" s="152">
        <f t="shared" si="17"/>
        <v>3.2438752783974141</v>
      </c>
      <c r="P61" s="52">
        <f t="shared" si="8"/>
        <v>-0.31826118121029007</v>
      </c>
    </row>
    <row r="62" spans="1:16" ht="26.25" customHeight="1" thickBot="1" x14ac:dyDescent="0.3">
      <c r="A62" s="12" t="s">
        <v>18</v>
      </c>
      <c r="B62" s="17">
        <v>42748.020000000004</v>
      </c>
      <c r="C62" s="145">
        <v>37341.079999999994</v>
      </c>
      <c r="D62" s="253">
        <f>SUM(D39:D61)</f>
        <v>1</v>
      </c>
      <c r="E62" s="254">
        <f>SUM(E39:E61)</f>
        <v>0.99999999999999989</v>
      </c>
      <c r="F62" s="57">
        <f t="shared" si="18"/>
        <v>-0.12648398686067822</v>
      </c>
      <c r="G62" s="1"/>
      <c r="H62" s="17">
        <v>11950.876999999997</v>
      </c>
      <c r="I62" s="145">
        <v>10636.413999999999</v>
      </c>
      <c r="J62" s="253">
        <f>SUM(J39:J61)</f>
        <v>1.0000000000000002</v>
      </c>
      <c r="K62" s="254">
        <f>SUM(K39:K61)</f>
        <v>1.0000000000000002</v>
      </c>
      <c r="L62" s="57">
        <f t="shared" si="15"/>
        <v>-0.10998883178196867</v>
      </c>
      <c r="M62" s="1"/>
      <c r="N62" s="29">
        <f t="shared" si="16"/>
        <v>2.7956562666528173</v>
      </c>
      <c r="O62" s="146">
        <f t="shared" si="17"/>
        <v>2.8484484112403816</v>
      </c>
      <c r="P62" s="57">
        <f t="shared" si="8"/>
        <v>1.8883632160820431E-2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jan-fev</v>
      </c>
      <c r="C66" s="347"/>
      <c r="D66" s="345" t="str">
        <f>B5</f>
        <v>jan-fev</v>
      </c>
      <c r="E66" s="347"/>
      <c r="F66" s="131" t="str">
        <f>F37</f>
        <v>2023/2022</v>
      </c>
      <c r="H66" s="348" t="str">
        <f>B5</f>
        <v>jan-fev</v>
      </c>
      <c r="I66" s="347"/>
      <c r="J66" s="345" t="str">
        <f>B5</f>
        <v>jan-fev</v>
      </c>
      <c r="K66" s="346"/>
      <c r="L66" s="131" t="str">
        <f>L37</f>
        <v>2023/2022</v>
      </c>
      <c r="N66" s="348" t="str">
        <f>B5</f>
        <v>jan-fev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162</v>
      </c>
      <c r="B68" s="39">
        <v>13542.550000000001</v>
      </c>
      <c r="C68" s="147">
        <v>12059.5</v>
      </c>
      <c r="D68" s="247">
        <f>B68/$B$96</f>
        <v>0.21653494206302634</v>
      </c>
      <c r="E68" s="246">
        <f>C68/$C$96</f>
        <v>0.21083860247722905</v>
      </c>
      <c r="F68" s="61">
        <f t="shared" ref="F68:F75" si="29">(C68-B68)/B68</f>
        <v>-0.10951039501423299</v>
      </c>
      <c r="H68" s="19">
        <v>4594.4369999999999</v>
      </c>
      <c r="I68" s="147">
        <v>4545.2449999999999</v>
      </c>
      <c r="J68" s="245">
        <f>H68/$H$96</f>
        <v>0.19871608058783902</v>
      </c>
      <c r="K68" s="246">
        <f>I68/$I$96</f>
        <v>0.19771992709334746</v>
      </c>
      <c r="L68" s="61">
        <f t="shared" ref="L68:L96" si="30">(I68-H68)/H68</f>
        <v>-1.0706861362991812E-2</v>
      </c>
      <c r="N68" s="41">
        <f t="shared" ref="N68:N96" si="31">(H68/B68)*10</f>
        <v>3.3925937138869706</v>
      </c>
      <c r="O68" s="149">
        <f t="shared" ref="O68:O96" si="32">(I68/C68)*10</f>
        <v>3.7690161283635311</v>
      </c>
      <c r="P68" s="61">
        <f t="shared" si="8"/>
        <v>0.11095416846872738</v>
      </c>
    </row>
    <row r="69" spans="1:16" ht="20.100000000000001" customHeight="1" x14ac:dyDescent="0.25">
      <c r="A69" s="38" t="s">
        <v>164</v>
      </c>
      <c r="B69" s="19">
        <v>11346.880000000003</v>
      </c>
      <c r="C69" s="140">
        <v>9924.82</v>
      </c>
      <c r="D69" s="247">
        <f t="shared" ref="D69:D95" si="33">B69/$B$96</f>
        <v>0.1814278701866423</v>
      </c>
      <c r="E69" s="215">
        <f t="shared" ref="E69:E95" si="34">C69/$C$96</f>
        <v>0.17351757358414963</v>
      </c>
      <c r="F69" s="52">
        <f t="shared" si="29"/>
        <v>-0.12532608082574265</v>
      </c>
      <c r="H69" s="19">
        <v>4050.61</v>
      </c>
      <c r="I69" s="140">
        <v>4500.2029999999995</v>
      </c>
      <c r="J69" s="214">
        <f t="shared" ref="J69:J96" si="35">H69/$H$96</f>
        <v>0.17519477211025131</v>
      </c>
      <c r="K69" s="215">
        <f t="shared" ref="K69:K96" si="36">I69/$I$96</f>
        <v>0.19576058255721385</v>
      </c>
      <c r="L69" s="52">
        <f t="shared" si="30"/>
        <v>0.11099389968424493</v>
      </c>
      <c r="N69" s="40">
        <f t="shared" si="31"/>
        <v>3.5698006852985129</v>
      </c>
      <c r="O69" s="143">
        <f t="shared" si="32"/>
        <v>4.5342918057959736</v>
      </c>
      <c r="P69" s="52">
        <f t="shared" si="8"/>
        <v>0.27018066427896609</v>
      </c>
    </row>
    <row r="70" spans="1:16" ht="20.100000000000001" customHeight="1" x14ac:dyDescent="0.25">
      <c r="A70" s="38" t="s">
        <v>168</v>
      </c>
      <c r="B70" s="19">
        <v>12809.68</v>
      </c>
      <c r="C70" s="140">
        <v>9399.9</v>
      </c>
      <c r="D70" s="247">
        <f t="shared" si="33"/>
        <v>0.20481691532583651</v>
      </c>
      <c r="E70" s="215">
        <f t="shared" si="34"/>
        <v>0.16434029432610847</v>
      </c>
      <c r="F70" s="52">
        <f t="shared" si="29"/>
        <v>-0.26618775800800648</v>
      </c>
      <c r="H70" s="19">
        <v>5000.764000000001</v>
      </c>
      <c r="I70" s="140">
        <v>3777.2119999999995</v>
      </c>
      <c r="J70" s="214">
        <f t="shared" si="35"/>
        <v>0.21629031413963548</v>
      </c>
      <c r="K70" s="215">
        <f t="shared" si="36"/>
        <v>0.16431019257622351</v>
      </c>
      <c r="L70" s="52">
        <f t="shared" si="30"/>
        <v>-0.24467301396346663</v>
      </c>
      <c r="N70" s="40">
        <f t="shared" si="31"/>
        <v>3.9038945547429766</v>
      </c>
      <c r="O70" s="143">
        <f t="shared" si="32"/>
        <v>4.0183533867381565</v>
      </c>
      <c r="P70" s="52">
        <f t="shared" si="8"/>
        <v>2.9319140256009173E-2</v>
      </c>
    </row>
    <row r="71" spans="1:16" ht="20.100000000000001" customHeight="1" x14ac:dyDescent="0.25">
      <c r="A71" s="38" t="s">
        <v>170</v>
      </c>
      <c r="B71" s="19">
        <v>5802.87</v>
      </c>
      <c r="C71" s="140">
        <v>6204.51</v>
      </c>
      <c r="D71" s="247">
        <f t="shared" si="33"/>
        <v>9.2783421087555412E-2</v>
      </c>
      <c r="E71" s="215">
        <f t="shared" si="34"/>
        <v>0.10847466457614266</v>
      </c>
      <c r="F71" s="52">
        <f t="shared" si="29"/>
        <v>6.9214026852230076E-2</v>
      </c>
      <c r="H71" s="19">
        <v>2555.3250000000003</v>
      </c>
      <c r="I71" s="140">
        <v>3032.826</v>
      </c>
      <c r="J71" s="214">
        <f t="shared" si="35"/>
        <v>0.11052152170725593</v>
      </c>
      <c r="K71" s="215">
        <f t="shared" si="36"/>
        <v>0.13192911176555028</v>
      </c>
      <c r="L71" s="52">
        <f t="shared" si="30"/>
        <v>0.1868650758709752</v>
      </c>
      <c r="N71" s="40">
        <f t="shared" si="31"/>
        <v>4.4035537587435183</v>
      </c>
      <c r="O71" s="143">
        <f t="shared" si="32"/>
        <v>4.8880991407862986</v>
      </c>
      <c r="P71" s="52">
        <f t="shared" si="8"/>
        <v>0.11003507816401391</v>
      </c>
    </row>
    <row r="72" spans="1:16" ht="20.100000000000001" customHeight="1" x14ac:dyDescent="0.25">
      <c r="A72" s="38" t="s">
        <v>166</v>
      </c>
      <c r="B72" s="19">
        <v>6620.3600000000006</v>
      </c>
      <c r="C72" s="140">
        <v>5977.5199999999986</v>
      </c>
      <c r="D72" s="247">
        <f t="shared" si="33"/>
        <v>0.10585445643814327</v>
      </c>
      <c r="E72" s="215">
        <f t="shared" si="34"/>
        <v>0.10450615391016924</v>
      </c>
      <c r="F72" s="52">
        <f t="shared" si="29"/>
        <v>-9.7100459793727514E-2</v>
      </c>
      <c r="H72" s="19">
        <v>2199.2520000000004</v>
      </c>
      <c r="I72" s="140">
        <v>2115.5140000000001</v>
      </c>
      <c r="J72" s="214">
        <f t="shared" si="35"/>
        <v>9.5120846725064739E-2</v>
      </c>
      <c r="K72" s="215">
        <f t="shared" si="36"/>
        <v>9.2025682629859537E-2</v>
      </c>
      <c r="L72" s="52">
        <f t="shared" si="30"/>
        <v>-3.8075673001547919E-2</v>
      </c>
      <c r="N72" s="40">
        <f t="shared" si="31"/>
        <v>3.3219522805406356</v>
      </c>
      <c r="O72" s="143">
        <f t="shared" si="32"/>
        <v>3.5391165566991001</v>
      </c>
      <c r="P72" s="52">
        <f t="shared" ref="P72:P75" si="37">(O72-N72)/N72</f>
        <v>6.5372485158974578E-2</v>
      </c>
    </row>
    <row r="73" spans="1:16" ht="20.100000000000001" customHeight="1" x14ac:dyDescent="0.25">
      <c r="A73" s="38" t="s">
        <v>165</v>
      </c>
      <c r="B73" s="19">
        <v>2379.0899999999997</v>
      </c>
      <c r="C73" s="140">
        <v>1872.0199999999998</v>
      </c>
      <c r="D73" s="247">
        <f t="shared" si="33"/>
        <v>3.8039816379686633E-2</v>
      </c>
      <c r="E73" s="215">
        <f t="shared" si="34"/>
        <v>3.2728892624853623E-2</v>
      </c>
      <c r="F73" s="52">
        <f t="shared" si="29"/>
        <v>-0.21313611506920713</v>
      </c>
      <c r="H73" s="19">
        <v>1121.8880000000001</v>
      </c>
      <c r="I73" s="140">
        <v>785.43600000000015</v>
      </c>
      <c r="J73" s="214">
        <f t="shared" si="35"/>
        <v>4.8523287231608481E-2</v>
      </c>
      <c r="K73" s="215">
        <f t="shared" si="36"/>
        <v>3.4166771792607548E-2</v>
      </c>
      <c r="L73" s="52">
        <f t="shared" si="30"/>
        <v>-0.29989802903676654</v>
      </c>
      <c r="N73" s="40">
        <f t="shared" si="31"/>
        <v>4.7156181565220328</v>
      </c>
      <c r="O73" s="143">
        <f t="shared" si="32"/>
        <v>4.1956603027745443</v>
      </c>
      <c r="P73" s="52">
        <f t="shared" si="37"/>
        <v>-0.11026292555692832</v>
      </c>
    </row>
    <row r="74" spans="1:16" ht="20.100000000000001" customHeight="1" x14ac:dyDescent="0.25">
      <c r="A74" s="38" t="s">
        <v>180</v>
      </c>
      <c r="B74" s="19">
        <v>1370.1</v>
      </c>
      <c r="C74" s="140">
        <v>2539.4500000000003</v>
      </c>
      <c r="D74" s="247">
        <f t="shared" si="33"/>
        <v>2.1906843550184591E-2</v>
      </c>
      <c r="E74" s="215">
        <f t="shared" si="34"/>
        <v>4.4397702148579903E-2</v>
      </c>
      <c r="F74" s="52">
        <f t="shared" si="29"/>
        <v>0.85347784833223883</v>
      </c>
      <c r="H74" s="19">
        <v>324.44100000000003</v>
      </c>
      <c r="I74" s="140">
        <v>529.04999999999995</v>
      </c>
      <c r="J74" s="214">
        <f t="shared" si="35"/>
        <v>1.4032544989081163E-2</v>
      </c>
      <c r="K74" s="215">
        <f t="shared" si="36"/>
        <v>2.3013880974234714E-2</v>
      </c>
      <c r="L74" s="52">
        <f t="shared" si="30"/>
        <v>0.6306508733483126</v>
      </c>
      <c r="N74" s="40">
        <f t="shared" si="31"/>
        <v>2.3680096343332608</v>
      </c>
      <c r="O74" s="143">
        <f t="shared" si="32"/>
        <v>2.0833251294571657</v>
      </c>
      <c r="P74" s="52">
        <f t="shared" si="37"/>
        <v>-0.12022100786606434</v>
      </c>
    </row>
    <row r="75" spans="1:16" ht="20.100000000000001" customHeight="1" x14ac:dyDescent="0.25">
      <c r="A75" s="38" t="s">
        <v>177</v>
      </c>
      <c r="B75" s="19">
        <v>142.42999999999998</v>
      </c>
      <c r="C75" s="140">
        <v>237.85999999999999</v>
      </c>
      <c r="D75" s="247">
        <f t="shared" si="33"/>
        <v>2.277345979748041E-3</v>
      </c>
      <c r="E75" s="215">
        <f t="shared" si="34"/>
        <v>4.1585530067775357E-3</v>
      </c>
      <c r="F75" s="52">
        <f t="shared" si="29"/>
        <v>0.67001333988626011</v>
      </c>
      <c r="H75" s="19">
        <v>260.56400000000002</v>
      </c>
      <c r="I75" s="140">
        <v>466.27400000000006</v>
      </c>
      <c r="J75" s="214">
        <f t="shared" si="35"/>
        <v>1.1269771861555549E-2</v>
      </c>
      <c r="K75" s="215">
        <f t="shared" si="36"/>
        <v>2.0283100533749775E-2</v>
      </c>
      <c r="L75" s="52">
        <f t="shared" si="30"/>
        <v>0.78947974394006859</v>
      </c>
      <c r="N75" s="40">
        <f t="shared" si="31"/>
        <v>18.294179596995018</v>
      </c>
      <c r="O75" s="143">
        <f t="shared" si="32"/>
        <v>19.602875641133444</v>
      </c>
      <c r="P75" s="52">
        <f t="shared" si="37"/>
        <v>7.1536197466509549E-2</v>
      </c>
    </row>
    <row r="76" spans="1:16" ht="20.100000000000001" customHeight="1" x14ac:dyDescent="0.25">
      <c r="A76" s="38" t="s">
        <v>198</v>
      </c>
      <c r="B76" s="19">
        <v>1586.9499999999998</v>
      </c>
      <c r="C76" s="140">
        <v>1887.04</v>
      </c>
      <c r="D76" s="247">
        <f t="shared" si="33"/>
        <v>2.5374108000850621E-2</v>
      </c>
      <c r="E76" s="215">
        <f t="shared" si="34"/>
        <v>3.299149022916624E-2</v>
      </c>
      <c r="F76" s="52">
        <f t="shared" ref="F76:F81" si="38">(C76-B76)/B76</f>
        <v>0.18909858533665219</v>
      </c>
      <c r="H76" s="19">
        <v>347.80600000000004</v>
      </c>
      <c r="I76" s="140">
        <v>430.35200000000003</v>
      </c>
      <c r="J76" s="214">
        <f t="shared" si="35"/>
        <v>1.5043115211925629E-2</v>
      </c>
      <c r="K76" s="215">
        <f t="shared" si="36"/>
        <v>1.8720479548291955E-2</v>
      </c>
      <c r="L76" s="52">
        <f t="shared" si="30"/>
        <v>0.23733345600708436</v>
      </c>
      <c r="N76" s="40">
        <f t="shared" si="31"/>
        <v>2.1916632534106308</v>
      </c>
      <c r="O76" s="143">
        <f t="shared" si="32"/>
        <v>2.2805663896896728</v>
      </c>
      <c r="P76" s="52">
        <f t="shared" ref="P76:P81" si="39">(O76-N76)/N76</f>
        <v>4.056423181831989E-2</v>
      </c>
    </row>
    <row r="77" spans="1:16" ht="20.100000000000001" customHeight="1" x14ac:dyDescent="0.25">
      <c r="A77" s="38" t="s">
        <v>179</v>
      </c>
      <c r="B77" s="19">
        <v>783.43</v>
      </c>
      <c r="C77" s="140">
        <v>1070.6799999999998</v>
      </c>
      <c r="D77" s="247">
        <f t="shared" si="33"/>
        <v>1.2526442188541796E-2</v>
      </c>
      <c r="E77" s="215">
        <f t="shared" si="34"/>
        <v>1.8718908321267016E-2</v>
      </c>
      <c r="F77" s="52">
        <f t="shared" si="38"/>
        <v>0.36665688064026131</v>
      </c>
      <c r="H77" s="19">
        <v>330.61599999999999</v>
      </c>
      <c r="I77" s="140">
        <v>368.76099999999997</v>
      </c>
      <c r="J77" s="214">
        <f t="shared" si="35"/>
        <v>1.4299622717566698E-2</v>
      </c>
      <c r="K77" s="215">
        <f t="shared" si="36"/>
        <v>1.6041247069161265E-2</v>
      </c>
      <c r="L77" s="52">
        <f t="shared" si="30"/>
        <v>0.11537554141360365</v>
      </c>
      <c r="N77" s="40">
        <f t="shared" si="31"/>
        <v>4.2201090078245667</v>
      </c>
      <c r="O77" s="143">
        <f t="shared" si="32"/>
        <v>3.4441756640639598</v>
      </c>
      <c r="P77" s="52">
        <f t="shared" si="39"/>
        <v>-0.18386571112782568</v>
      </c>
    </row>
    <row r="78" spans="1:16" ht="20.100000000000001" customHeight="1" x14ac:dyDescent="0.25">
      <c r="A78" s="38" t="s">
        <v>181</v>
      </c>
      <c r="B78" s="19">
        <v>1190.8399999999999</v>
      </c>
      <c r="C78" s="140">
        <v>1070.07</v>
      </c>
      <c r="D78" s="247">
        <f t="shared" si="33"/>
        <v>1.9040614242246418E-2</v>
      </c>
      <c r="E78" s="215">
        <f t="shared" si="34"/>
        <v>1.8708243571691072E-2</v>
      </c>
      <c r="F78" s="52">
        <f t="shared" si="38"/>
        <v>-0.10141580732928017</v>
      </c>
      <c r="H78" s="19">
        <v>381.74700000000001</v>
      </c>
      <c r="I78" s="140">
        <v>367.387</v>
      </c>
      <c r="J78" s="214">
        <f t="shared" si="35"/>
        <v>1.6511112812334958E-2</v>
      </c>
      <c r="K78" s="215">
        <f t="shared" si="36"/>
        <v>1.598147753422393E-2</v>
      </c>
      <c r="L78" s="52">
        <f t="shared" si="30"/>
        <v>-3.7616536606705525E-2</v>
      </c>
      <c r="N78" s="40">
        <f t="shared" si="31"/>
        <v>3.2056951395653495</v>
      </c>
      <c r="O78" s="143">
        <f t="shared" si="32"/>
        <v>3.4332987561561397</v>
      </c>
      <c r="P78" s="52">
        <f t="shared" si="39"/>
        <v>7.0999769685413786E-2</v>
      </c>
    </row>
    <row r="79" spans="1:16" ht="20.100000000000001" customHeight="1" x14ac:dyDescent="0.25">
      <c r="A79" s="38" t="s">
        <v>183</v>
      </c>
      <c r="B79" s="19">
        <v>759.15</v>
      </c>
      <c r="C79" s="140">
        <v>470.53000000000003</v>
      </c>
      <c r="D79" s="247">
        <f t="shared" si="33"/>
        <v>1.2138223692520716E-2</v>
      </c>
      <c r="E79" s="215">
        <f t="shared" si="34"/>
        <v>8.2263682261794098E-3</v>
      </c>
      <c r="F79" s="52">
        <f t="shared" si="38"/>
        <v>-0.38018836857011123</v>
      </c>
      <c r="H79" s="19">
        <v>348.26799999999997</v>
      </c>
      <c r="I79" s="140">
        <v>297.48099999999999</v>
      </c>
      <c r="J79" s="214">
        <f t="shared" si="35"/>
        <v>1.5063097383676284E-2</v>
      </c>
      <c r="K79" s="215">
        <f t="shared" si="36"/>
        <v>1.2940539317826892E-2</v>
      </c>
      <c r="L79" s="52">
        <f t="shared" si="30"/>
        <v>-0.14582735135010963</v>
      </c>
      <c r="N79" s="40">
        <f t="shared" si="31"/>
        <v>4.5876045577290387</v>
      </c>
      <c r="O79" s="143">
        <f t="shared" si="32"/>
        <v>6.3222536288865738</v>
      </c>
      <c r="P79" s="52">
        <f t="shared" si="39"/>
        <v>0.3781165201423165</v>
      </c>
    </row>
    <row r="80" spans="1:16" ht="20.100000000000001" customHeight="1" x14ac:dyDescent="0.25">
      <c r="A80" s="38" t="s">
        <v>197</v>
      </c>
      <c r="B80" s="19">
        <v>274.08000000000004</v>
      </c>
      <c r="C80" s="140">
        <v>244.25</v>
      </c>
      <c r="D80" s="247">
        <f t="shared" si="33"/>
        <v>4.382328063816214E-3</v>
      </c>
      <c r="E80" s="215">
        <f t="shared" si="34"/>
        <v>4.2702706293845675E-3</v>
      </c>
      <c r="F80" s="52">
        <f t="shared" si="38"/>
        <v>-0.10883683596030369</v>
      </c>
      <c r="H80" s="19">
        <v>182.40800000000004</v>
      </c>
      <c r="I80" s="140">
        <v>216.26300000000001</v>
      </c>
      <c r="J80" s="214">
        <f t="shared" si="35"/>
        <v>7.8894112222817614E-3</v>
      </c>
      <c r="K80" s="215">
        <f t="shared" si="36"/>
        <v>9.4075246973460407E-3</v>
      </c>
      <c r="L80" s="52">
        <f t="shared" si="30"/>
        <v>0.18560041226261981</v>
      </c>
      <c r="N80" s="40">
        <f t="shared" si="31"/>
        <v>6.6552831290134273</v>
      </c>
      <c r="O80" s="143">
        <f t="shared" si="32"/>
        <v>8.854165813715456</v>
      </c>
      <c r="P80" s="52">
        <f t="shared" si="39"/>
        <v>0.33039656496597297</v>
      </c>
    </row>
    <row r="81" spans="1:16" ht="20.100000000000001" customHeight="1" x14ac:dyDescent="0.25">
      <c r="A81" s="38" t="s">
        <v>208</v>
      </c>
      <c r="B81" s="19">
        <v>108.17999999999999</v>
      </c>
      <c r="C81" s="140">
        <v>451.33</v>
      </c>
      <c r="D81" s="247">
        <f t="shared" si="33"/>
        <v>1.7297148640675638E-3</v>
      </c>
      <c r="E81" s="215">
        <f t="shared" si="34"/>
        <v>7.8906908624775309E-3</v>
      </c>
      <c r="F81" s="52">
        <f t="shared" si="38"/>
        <v>3.1720281013126272</v>
      </c>
      <c r="H81" s="19">
        <v>62.116</v>
      </c>
      <c r="I81" s="140">
        <v>143.34800000000001</v>
      </c>
      <c r="J81" s="214">
        <f t="shared" si="35"/>
        <v>2.6866073170214782E-3</v>
      </c>
      <c r="K81" s="215">
        <f t="shared" si="36"/>
        <v>6.2356938094595945E-3</v>
      </c>
      <c r="L81" s="52">
        <f t="shared" si="30"/>
        <v>1.3077467963165692</v>
      </c>
      <c r="N81" s="40">
        <f t="shared" si="31"/>
        <v>5.7419116287668706</v>
      </c>
      <c r="O81" s="143">
        <f t="shared" si="32"/>
        <v>3.1761239004719388</v>
      </c>
      <c r="P81" s="52">
        <f t="shared" si="39"/>
        <v>-0.44685252824867294</v>
      </c>
    </row>
    <row r="82" spans="1:16" ht="20.100000000000001" customHeight="1" x14ac:dyDescent="0.25">
      <c r="A82" s="38" t="s">
        <v>207</v>
      </c>
      <c r="B82" s="19">
        <v>106.07000000000001</v>
      </c>
      <c r="C82" s="140">
        <v>428.57000000000005</v>
      </c>
      <c r="D82" s="247">
        <f t="shared" si="33"/>
        <v>1.6959775894957157E-3</v>
      </c>
      <c r="E82" s="215">
        <f t="shared" si="34"/>
        <v>7.492773320922597E-3</v>
      </c>
      <c r="F82" s="52">
        <f t="shared" ref="F82:F93" si="40">(C82-B82)/B82</f>
        <v>3.0404449891581034</v>
      </c>
      <c r="H82" s="19">
        <v>23.982999999999997</v>
      </c>
      <c r="I82" s="140">
        <v>138.51599999999999</v>
      </c>
      <c r="J82" s="214">
        <f t="shared" si="35"/>
        <v>1.0372996214200222E-3</v>
      </c>
      <c r="K82" s="215">
        <f t="shared" si="36"/>
        <v>6.0254999282243569E-3</v>
      </c>
      <c r="L82" s="52">
        <f t="shared" si="30"/>
        <v>4.7755910436559228</v>
      </c>
      <c r="N82" s="40">
        <f t="shared" si="31"/>
        <v>2.2610540209295742</v>
      </c>
      <c r="O82" s="143">
        <f t="shared" si="32"/>
        <v>3.2320507735025776</v>
      </c>
      <c r="P82" s="52">
        <f t="shared" ref="P82:P87" si="41">(O82-N82)/N82</f>
        <v>0.42944429614901597</v>
      </c>
    </row>
    <row r="83" spans="1:16" ht="20.100000000000001" customHeight="1" x14ac:dyDescent="0.25">
      <c r="A83" s="38" t="s">
        <v>206</v>
      </c>
      <c r="B83" s="19">
        <v>142.60999999999999</v>
      </c>
      <c r="C83" s="140">
        <v>256.52</v>
      </c>
      <c r="D83" s="247">
        <f t="shared" si="33"/>
        <v>2.2802240410859241E-3</v>
      </c>
      <c r="E83" s="215">
        <f t="shared" si="34"/>
        <v>4.4847894446252987E-3</v>
      </c>
      <c r="F83" s="52">
        <f t="shared" si="40"/>
        <v>0.7987518406843841</v>
      </c>
      <c r="H83" s="19">
        <v>102.50000000000001</v>
      </c>
      <c r="I83" s="140">
        <v>123.58500000000001</v>
      </c>
      <c r="J83" s="214">
        <f t="shared" si="35"/>
        <v>4.4332740355898887E-3</v>
      </c>
      <c r="K83" s="215">
        <f t="shared" si="36"/>
        <v>5.3759956151607554E-3</v>
      </c>
      <c r="L83" s="52">
        <f t="shared" si="30"/>
        <v>0.20570731707317064</v>
      </c>
      <c r="N83" s="40">
        <f t="shared" si="31"/>
        <v>7.1874342612720019</v>
      </c>
      <c r="O83" s="143">
        <f t="shared" si="32"/>
        <v>4.8177530017152668</v>
      </c>
      <c r="P83" s="52">
        <f t="shared" si="41"/>
        <v>-0.32969779943940092</v>
      </c>
    </row>
    <row r="84" spans="1:16" ht="20.100000000000001" customHeight="1" x14ac:dyDescent="0.25">
      <c r="A84" s="38" t="s">
        <v>213</v>
      </c>
      <c r="B84" s="19">
        <v>72.17</v>
      </c>
      <c r="C84" s="140">
        <v>136.47</v>
      </c>
      <c r="D84" s="247">
        <f t="shared" si="33"/>
        <v>1.1539427041944545E-3</v>
      </c>
      <c r="E84" s="215">
        <f t="shared" si="34"/>
        <v>2.3859317616872545E-3</v>
      </c>
      <c r="F84" s="52">
        <f t="shared" si="40"/>
        <v>0.89095191907995008</v>
      </c>
      <c r="H84" s="19">
        <v>71.328000000000003</v>
      </c>
      <c r="I84" s="140">
        <v>94.685000000000016</v>
      </c>
      <c r="J84" s="214">
        <f t="shared" si="35"/>
        <v>3.0850397113224935E-3</v>
      </c>
      <c r="K84" s="215">
        <f t="shared" si="36"/>
        <v>4.1188343635675537E-3</v>
      </c>
      <c r="L84" s="52">
        <f t="shared" si="30"/>
        <v>0.32745906235980277</v>
      </c>
      <c r="N84" s="40">
        <f t="shared" si="31"/>
        <v>9.8833310239711789</v>
      </c>
      <c r="O84" s="143">
        <f t="shared" si="32"/>
        <v>6.9381549058401131</v>
      </c>
      <c r="P84" s="52">
        <f t="shared" si="41"/>
        <v>-0.29799428057077026</v>
      </c>
    </row>
    <row r="85" spans="1:16" ht="20.100000000000001" customHeight="1" x14ac:dyDescent="0.25">
      <c r="A85" s="38" t="s">
        <v>199</v>
      </c>
      <c r="B85" s="19">
        <v>272.45</v>
      </c>
      <c r="C85" s="140">
        <v>408.71</v>
      </c>
      <c r="D85" s="247">
        <f t="shared" si="33"/>
        <v>4.356265619478719E-3</v>
      </c>
      <c r="E85" s="215">
        <f t="shared" si="34"/>
        <v>7.1455570478434656E-3</v>
      </c>
      <c r="F85" s="52">
        <f t="shared" si="40"/>
        <v>0.50012846393833732</v>
      </c>
      <c r="H85" s="19">
        <v>50.603999999999999</v>
      </c>
      <c r="I85" s="140">
        <v>92.670999999999992</v>
      </c>
      <c r="J85" s="214">
        <f t="shared" si="35"/>
        <v>2.1886965785072265E-3</v>
      </c>
      <c r="K85" s="215">
        <f t="shared" si="36"/>
        <v>4.0312245794599851E-3</v>
      </c>
      <c r="L85" s="52">
        <f t="shared" si="30"/>
        <v>0.83129792111295542</v>
      </c>
      <c r="N85" s="40">
        <f t="shared" si="31"/>
        <v>1.8573683244632044</v>
      </c>
      <c r="O85" s="143">
        <f t="shared" si="32"/>
        <v>2.2674023145995941</v>
      </c>
      <c r="P85" s="52">
        <f t="shared" si="41"/>
        <v>0.22076073158773882</v>
      </c>
    </row>
    <row r="86" spans="1:16" ht="20.100000000000001" customHeight="1" x14ac:dyDescent="0.25">
      <c r="A86" s="38" t="s">
        <v>182</v>
      </c>
      <c r="B86" s="19">
        <v>92</v>
      </c>
      <c r="C86" s="140">
        <v>211.74</v>
      </c>
      <c r="D86" s="247">
        <f t="shared" si="33"/>
        <v>1.4710091282512099E-3</v>
      </c>
      <c r="E86" s="215">
        <f t="shared" si="34"/>
        <v>3.7018919265747732E-3</v>
      </c>
      <c r="F86" s="52">
        <f t="shared" si="40"/>
        <v>1.3015217391304348</v>
      </c>
      <c r="H86" s="19">
        <v>48.277999999999999</v>
      </c>
      <c r="I86" s="140">
        <v>89.509</v>
      </c>
      <c r="J86" s="214">
        <f t="shared" si="35"/>
        <v>2.0880936964898403E-3</v>
      </c>
      <c r="K86" s="215">
        <f t="shared" si="36"/>
        <v>3.8936763484033179E-3</v>
      </c>
      <c r="L86" s="52">
        <f t="shared" si="30"/>
        <v>0.85403289282903194</v>
      </c>
      <c r="N86" s="40">
        <f t="shared" si="31"/>
        <v>5.2476086956521737</v>
      </c>
      <c r="O86" s="143">
        <f t="shared" si="32"/>
        <v>4.2273070747142718</v>
      </c>
      <c r="P86" s="52">
        <f t="shared" si="41"/>
        <v>-0.19443172692797336</v>
      </c>
    </row>
    <row r="87" spans="1:16" ht="20.100000000000001" customHeight="1" x14ac:dyDescent="0.25">
      <c r="A87" s="38" t="s">
        <v>200</v>
      </c>
      <c r="B87" s="19">
        <v>1062.8599999999999</v>
      </c>
      <c r="C87" s="140">
        <v>406.05999999999995</v>
      </c>
      <c r="D87" s="247">
        <f t="shared" si="33"/>
        <v>1.6994312631011747E-2</v>
      </c>
      <c r="E87" s="215">
        <f t="shared" si="34"/>
        <v>7.0992265783741959E-3</v>
      </c>
      <c r="F87" s="52">
        <f t="shared" si="40"/>
        <v>-0.61795532807707509</v>
      </c>
      <c r="H87" s="19">
        <v>236.57900000000001</v>
      </c>
      <c r="I87" s="140">
        <v>88.296999999999997</v>
      </c>
      <c r="J87" s="214">
        <f t="shared" si="35"/>
        <v>1.0232385737227515E-2</v>
      </c>
      <c r="K87" s="215">
        <f t="shared" si="36"/>
        <v>3.8409538765371942E-3</v>
      </c>
      <c r="L87" s="52">
        <f t="shared" si="30"/>
        <v>-0.62677583386522051</v>
      </c>
      <c r="N87" s="40">
        <f t="shared" si="31"/>
        <v>2.2258717046459555</v>
      </c>
      <c r="O87" s="143">
        <f t="shared" si="32"/>
        <v>2.1744816037038865</v>
      </c>
      <c r="P87" s="52">
        <f t="shared" si="41"/>
        <v>-2.3087629370014847E-2</v>
      </c>
    </row>
    <row r="88" spans="1:16" ht="20.100000000000001" customHeight="1" x14ac:dyDescent="0.25">
      <c r="A88" s="38" t="s">
        <v>202</v>
      </c>
      <c r="B88" s="19">
        <v>66.040000000000006</v>
      </c>
      <c r="C88" s="140">
        <v>75.8</v>
      </c>
      <c r="D88" s="247">
        <f t="shared" si="33"/>
        <v>1.0559287264098904E-3</v>
      </c>
      <c r="E88" s="215">
        <f t="shared" si="34"/>
        <v>1.3252262587813725E-3</v>
      </c>
      <c r="F88" s="52">
        <f t="shared" si="40"/>
        <v>0.14778921865536024</v>
      </c>
      <c r="H88" s="19">
        <v>45.497000000000007</v>
      </c>
      <c r="I88" s="140">
        <v>67.734000000000009</v>
      </c>
      <c r="J88" s="214">
        <f t="shared" si="35"/>
        <v>1.9678114028998362E-3</v>
      </c>
      <c r="K88" s="215">
        <f t="shared" si="36"/>
        <v>2.9464553707755684E-3</v>
      </c>
      <c r="L88" s="52">
        <f t="shared" si="30"/>
        <v>0.48875750049453809</v>
      </c>
      <c r="N88" s="40">
        <f t="shared" ref="N88:N93" si="42">(H88/B88)*10</f>
        <v>6.8893095093882497</v>
      </c>
      <c r="O88" s="143">
        <f t="shared" ref="O88:O93" si="43">(I88/C88)*10</f>
        <v>8.9358839050131937</v>
      </c>
      <c r="P88" s="52">
        <f t="shared" ref="P88:P93" si="44">(O88-N88)/N88</f>
        <v>0.29706524185566369</v>
      </c>
    </row>
    <row r="89" spans="1:16" ht="20.100000000000001" customHeight="1" x14ac:dyDescent="0.25">
      <c r="A89" s="38" t="s">
        <v>201</v>
      </c>
      <c r="B89" s="19">
        <v>75.100000000000009</v>
      </c>
      <c r="C89" s="140">
        <v>116.4</v>
      </c>
      <c r="D89" s="247">
        <f t="shared" si="33"/>
        <v>1.2007911470833248E-3</v>
      </c>
      <c r="E89" s="215">
        <f t="shared" si="34"/>
        <v>2.0350440174426356E-3</v>
      </c>
      <c r="F89" s="52">
        <f t="shared" si="40"/>
        <v>0.54993342210386142</v>
      </c>
      <c r="H89" s="19">
        <v>69.096000000000004</v>
      </c>
      <c r="I89" s="140">
        <v>64.463999999999999</v>
      </c>
      <c r="J89" s="214">
        <f t="shared" si="35"/>
        <v>2.9885024659816483E-3</v>
      </c>
      <c r="K89" s="215">
        <f t="shared" si="36"/>
        <v>2.8042090976714237E-3</v>
      </c>
      <c r="L89" s="52">
        <f t="shared" si="30"/>
        <v>-6.7037165682528724E-2</v>
      </c>
      <c r="N89" s="40">
        <f t="shared" si="42"/>
        <v>9.2005326231691082</v>
      </c>
      <c r="O89" s="143">
        <f t="shared" si="43"/>
        <v>5.5381443298969071</v>
      </c>
      <c r="P89" s="52">
        <f t="shared" si="44"/>
        <v>-0.39806263868348718</v>
      </c>
    </row>
    <row r="90" spans="1:16" ht="20.100000000000001" customHeight="1" x14ac:dyDescent="0.25">
      <c r="A90" s="38" t="s">
        <v>218</v>
      </c>
      <c r="B90" s="19">
        <v>106.34</v>
      </c>
      <c r="C90" s="140">
        <v>135.44</v>
      </c>
      <c r="D90" s="247">
        <f t="shared" si="33"/>
        <v>1.7002946815025397E-3</v>
      </c>
      <c r="E90" s="215">
        <f t="shared" si="34"/>
        <v>2.3679240697803308E-3</v>
      </c>
      <c r="F90" s="52">
        <f t="shared" si="40"/>
        <v>0.27365055482414891</v>
      </c>
      <c r="H90" s="19">
        <v>26.647999999999996</v>
      </c>
      <c r="I90" s="140">
        <v>56.992000000000004</v>
      </c>
      <c r="J90" s="214">
        <f t="shared" si="35"/>
        <v>1.1525647463453594E-3</v>
      </c>
      <c r="K90" s="215">
        <f t="shared" si="36"/>
        <v>2.479174188608988E-3</v>
      </c>
      <c r="L90" s="52">
        <f t="shared" si="30"/>
        <v>1.1386970879615737</v>
      </c>
      <c r="N90" s="40">
        <f t="shared" si="42"/>
        <v>2.5059243934549551</v>
      </c>
      <c r="O90" s="143">
        <f t="shared" si="43"/>
        <v>4.2079149438865917</v>
      </c>
      <c r="P90" s="52">
        <f t="shared" si="44"/>
        <v>0.67918671244708906</v>
      </c>
    </row>
    <row r="91" spans="1:16" ht="20.100000000000001" customHeight="1" x14ac:dyDescent="0.25">
      <c r="A91" s="38" t="s">
        <v>216</v>
      </c>
      <c r="B91" s="19">
        <v>53.79</v>
      </c>
      <c r="C91" s="140">
        <v>80.94</v>
      </c>
      <c r="D91" s="247">
        <f t="shared" si="33"/>
        <v>8.6006066313731064E-4</v>
      </c>
      <c r="E91" s="215">
        <f t="shared" si="34"/>
        <v>1.4150898863557293E-3</v>
      </c>
      <c r="F91" s="52">
        <f t="shared" si="40"/>
        <v>0.50474065811489122</v>
      </c>
      <c r="H91" s="19">
        <v>23.756999999999998</v>
      </c>
      <c r="I91" s="140">
        <v>56.772999999999989</v>
      </c>
      <c r="J91" s="214">
        <f t="shared" si="35"/>
        <v>1.0275247928147218E-3</v>
      </c>
      <c r="K91" s="215">
        <f t="shared" si="36"/>
        <v>2.4696476033460491E-3</v>
      </c>
      <c r="L91" s="52">
        <f t="shared" si="30"/>
        <v>1.3897377615018729</v>
      </c>
      <c r="N91" s="40">
        <f t="shared" si="42"/>
        <v>4.4166201896263244</v>
      </c>
      <c r="O91" s="143">
        <f t="shared" si="43"/>
        <v>7.0142080553496413</v>
      </c>
      <c r="P91" s="52">
        <f t="shared" si="44"/>
        <v>0.5881392907238171</v>
      </c>
    </row>
    <row r="92" spans="1:16" ht="20.100000000000001" customHeight="1" x14ac:dyDescent="0.25">
      <c r="A92" s="38" t="s">
        <v>219</v>
      </c>
      <c r="B92" s="19">
        <v>110.24</v>
      </c>
      <c r="C92" s="140">
        <v>233.29</v>
      </c>
      <c r="D92" s="247">
        <f t="shared" si="33"/>
        <v>1.7626526771566671E-3</v>
      </c>
      <c r="E92" s="215">
        <f t="shared" si="34"/>
        <v>4.078654800938079E-3</v>
      </c>
      <c r="F92" s="52">
        <f t="shared" si="40"/>
        <v>1.116201015965167</v>
      </c>
      <c r="H92" s="19">
        <v>29.376999999999999</v>
      </c>
      <c r="I92" s="140">
        <v>56.304999999999993</v>
      </c>
      <c r="J92" s="214">
        <f t="shared" si="35"/>
        <v>1.2705979643270649E-3</v>
      </c>
      <c r="K92" s="215">
        <f t="shared" si="36"/>
        <v>2.4492894211403187E-3</v>
      </c>
      <c r="L92" s="52">
        <f t="shared" si="30"/>
        <v>0.91663546311740463</v>
      </c>
      <c r="N92" s="40">
        <f t="shared" si="42"/>
        <v>2.6648222060957911</v>
      </c>
      <c r="O92" s="143">
        <f t="shared" si="43"/>
        <v>2.4135196536499635</v>
      </c>
      <c r="P92" s="52">
        <f t="shared" si="44"/>
        <v>-9.4303684452558267E-2</v>
      </c>
    </row>
    <row r="93" spans="1:16" ht="20.100000000000001" customHeight="1" x14ac:dyDescent="0.25">
      <c r="A93" s="38" t="s">
        <v>212</v>
      </c>
      <c r="B93" s="19">
        <v>333.98</v>
      </c>
      <c r="C93" s="140">
        <v>208.44</v>
      </c>
      <c r="D93" s="247">
        <f t="shared" si="33"/>
        <v>5.3400829201449901E-3</v>
      </c>
      <c r="E93" s="215">
        <f t="shared" si="34"/>
        <v>3.6441973796885129E-3</v>
      </c>
      <c r="F93" s="52">
        <f t="shared" si="40"/>
        <v>-0.37589077190250919</v>
      </c>
      <c r="H93" s="19">
        <v>111.004</v>
      </c>
      <c r="I93" s="140">
        <v>53.24799999999999</v>
      </c>
      <c r="J93" s="214">
        <f t="shared" si="35"/>
        <v>4.8010844004548296E-3</v>
      </c>
      <c r="K93" s="215">
        <f t="shared" si="36"/>
        <v>2.3163087309631416E-3</v>
      </c>
      <c r="L93" s="52">
        <f t="shared" si="30"/>
        <v>-0.52030557457388937</v>
      </c>
      <c r="N93" s="40">
        <f t="shared" si="42"/>
        <v>3.323672076172226</v>
      </c>
      <c r="O93" s="143">
        <f t="shared" si="43"/>
        <v>2.5545960468240256</v>
      </c>
      <c r="P93" s="52">
        <f t="shared" si="44"/>
        <v>-0.23139347436282653</v>
      </c>
    </row>
    <row r="94" spans="1:16" ht="20.100000000000001" customHeight="1" x14ac:dyDescent="0.25">
      <c r="A94" s="38" t="s">
        <v>203</v>
      </c>
      <c r="B94" s="19">
        <v>308.89000000000004</v>
      </c>
      <c r="C94" s="140">
        <v>156.99999999999997</v>
      </c>
      <c r="D94" s="247">
        <f t="shared" si="33"/>
        <v>4.938913148103438E-3</v>
      </c>
      <c r="E94" s="215">
        <f t="shared" si="34"/>
        <v>2.7448617761038976E-3</v>
      </c>
      <c r="F94" s="52">
        <f t="shared" ref="F94" si="45">(C94-B94)/B94</f>
        <v>-0.49172844701997492</v>
      </c>
      <c r="H94" s="19">
        <v>138.21500000000003</v>
      </c>
      <c r="I94" s="140">
        <v>50.195</v>
      </c>
      <c r="J94" s="214">
        <f t="shared" si="35"/>
        <v>5.9779997154054297E-3</v>
      </c>
      <c r="K94" s="215">
        <f t="shared" si="36"/>
        <v>2.1835020423432785E-3</v>
      </c>
      <c r="L94" s="52">
        <f t="shared" si="30"/>
        <v>-0.63683391817096568</v>
      </c>
      <c r="N94" s="40">
        <f t="shared" si="31"/>
        <v>4.4745702353588666</v>
      </c>
      <c r="O94" s="143">
        <f t="shared" si="32"/>
        <v>3.197133757961784</v>
      </c>
      <c r="P94" s="52">
        <f t="shared" ref="P94" si="46">(O94-N94)/N94</f>
        <v>-0.28548808269955123</v>
      </c>
    </row>
    <row r="95" spans="1:16" ht="20.100000000000001" customHeight="1" thickBot="1" x14ac:dyDescent="0.3">
      <c r="A95" s="8" t="s">
        <v>17</v>
      </c>
      <c r="B95" s="19">
        <f>B96-SUM(B68:B94)</f>
        <v>1022.9700000000157</v>
      </c>
      <c r="C95" s="140">
        <f>C96-SUM(C68:C94)</f>
        <v>932.91999999999098</v>
      </c>
      <c r="D95" s="247">
        <f t="shared" si="33"/>
        <v>1.635650226007786E-2</v>
      </c>
      <c r="E95" s="215">
        <f t="shared" si="34"/>
        <v>1.6310423236705885E-2</v>
      </c>
      <c r="F95" s="52">
        <f>(C95-B95)/B95</f>
        <v>-8.8027996910978179E-2</v>
      </c>
      <c r="H95" s="196">
        <f>H96-SUM(H68:H94)</f>
        <v>383.50200000000768</v>
      </c>
      <c r="I95" s="119">
        <f>I96-SUM(I68:I94)</f>
        <v>379.97400000000926</v>
      </c>
      <c r="J95" s="214">
        <f t="shared" si="35"/>
        <v>1.6587019114115389E-2</v>
      </c>
      <c r="K95" s="215">
        <f t="shared" si="36"/>
        <v>1.6529016934701966E-2</v>
      </c>
      <c r="L95" s="52">
        <f t="shared" si="30"/>
        <v>-9.1994305114402476E-3</v>
      </c>
      <c r="N95" s="40">
        <f t="shared" si="31"/>
        <v>3.7489075925980408</v>
      </c>
      <c r="O95" s="143">
        <f t="shared" si="32"/>
        <v>4.0729537366549433</v>
      </c>
      <c r="P95" s="52">
        <f>(O95-N95)/N95</f>
        <v>8.6437485068106029E-2</v>
      </c>
    </row>
    <row r="96" spans="1:16" ht="26.25" customHeight="1" thickBot="1" x14ac:dyDescent="0.3">
      <c r="A96" s="12" t="s">
        <v>18</v>
      </c>
      <c r="B96" s="17">
        <v>62542.100000000006</v>
      </c>
      <c r="C96" s="145">
        <v>57197.779999999992</v>
      </c>
      <c r="D96" s="243">
        <f>SUM(D68:D95)</f>
        <v>1.0000000000000004</v>
      </c>
      <c r="E96" s="244">
        <f>SUM(E68:E95)</f>
        <v>0.99999999999999978</v>
      </c>
      <c r="F96" s="57">
        <f>(C96-B96)/B96</f>
        <v>-8.5451559829299209E-2</v>
      </c>
      <c r="G96" s="1"/>
      <c r="H96" s="17">
        <v>23120.610000000015</v>
      </c>
      <c r="I96" s="145">
        <v>22988.300000000003</v>
      </c>
      <c r="J96" s="255">
        <f t="shared" si="35"/>
        <v>1</v>
      </c>
      <c r="K96" s="244">
        <f t="shared" si="36"/>
        <v>1</v>
      </c>
      <c r="L96" s="57">
        <f t="shared" si="30"/>
        <v>-5.7225998795019739E-3</v>
      </c>
      <c r="M96" s="1"/>
      <c r="N96" s="37">
        <f t="shared" si="31"/>
        <v>3.6968074305148075</v>
      </c>
      <c r="O96" s="150">
        <f t="shared" si="32"/>
        <v>4.0190895520770216</v>
      </c>
      <c r="P96" s="57">
        <f>(O96-N96)/N96</f>
        <v>8.7178498642363392E-2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topLeftCell="A8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138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13</v>
      </c>
      <c r="H4" s="340"/>
      <c r="I4" s="130" t="s">
        <v>0</v>
      </c>
      <c r="K4" s="344" t="s">
        <v>19</v>
      </c>
      <c r="L4" s="340"/>
      <c r="M4" s="338" t="s">
        <v>13</v>
      </c>
      <c r="N4" s="339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158</v>
      </c>
      <c r="F5" s="346"/>
      <c r="G5" s="347" t="str">
        <f>E5</f>
        <v>jan-fev</v>
      </c>
      <c r="H5" s="347"/>
      <c r="I5" s="131" t="s">
        <v>153</v>
      </c>
      <c r="K5" s="348" t="str">
        <f>E5</f>
        <v>jan-fev</v>
      </c>
      <c r="L5" s="347"/>
      <c r="M5" s="349" t="str">
        <f>E5</f>
        <v>jan-fev</v>
      </c>
      <c r="N5" s="337"/>
      <c r="O5" s="131" t="str">
        <f>I5</f>
        <v>2023/2022</v>
      </c>
      <c r="Q5" s="348" t="str">
        <f>E5</f>
        <v>jan-fev</v>
      </c>
      <c r="R5" s="346"/>
      <c r="S5" s="131" t="str">
        <f>I5</f>
        <v>2023/2022</v>
      </c>
    </row>
    <row r="6" spans="1:19" ht="19.5" customHeight="1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43860.970000000008</v>
      </c>
      <c r="F7" s="145">
        <v>47468.62999999999</v>
      </c>
      <c r="G7" s="243">
        <f>E7/E15</f>
        <v>0.4091456488984842</v>
      </c>
      <c r="H7" s="244">
        <f>F7/F15</f>
        <v>0.42137169811303993</v>
      </c>
      <c r="I7" s="164">
        <f t="shared" ref="I7:I18" si="0">(F7-E7)/E7</f>
        <v>8.2252170893620941E-2</v>
      </c>
      <c r="J7" s="1"/>
      <c r="K7" s="17">
        <v>10131.667000000001</v>
      </c>
      <c r="L7" s="145">
        <v>11776.803999999998</v>
      </c>
      <c r="M7" s="243">
        <f>K7/K15</f>
        <v>0.38299724396981588</v>
      </c>
      <c r="N7" s="244">
        <f>L7/L15</f>
        <v>0.40415039888767401</v>
      </c>
      <c r="O7" s="164">
        <f t="shared" ref="O7:O18" si="1">(L7-K7)/K7</f>
        <v>0.16237574724870021</v>
      </c>
      <c r="P7" s="1"/>
      <c r="Q7" s="187">
        <f t="shared" ref="Q7:Q18" si="2">(K7/E7)*10</f>
        <v>2.3099505095304549</v>
      </c>
      <c r="R7" s="188">
        <f t="shared" ref="R7:R18" si="3">(L7/F7)*10</f>
        <v>2.4809656398341389</v>
      </c>
      <c r="S7" s="55">
        <f>(R7-Q7)/Q7</f>
        <v>7.4034110080759413E-2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30751.690000000006</v>
      </c>
      <c r="F8" s="181">
        <v>35415.649999999994</v>
      </c>
      <c r="G8" s="245">
        <f>E8/E7</f>
        <v>0.70111741714786513</v>
      </c>
      <c r="H8" s="246">
        <f>F8/F7</f>
        <v>0.74608536205911147</v>
      </c>
      <c r="I8" s="206">
        <f t="shared" si="0"/>
        <v>0.15166516051638096</v>
      </c>
      <c r="K8" s="180">
        <v>7704.402000000001</v>
      </c>
      <c r="L8" s="181">
        <v>9502.887999999999</v>
      </c>
      <c r="M8" s="250">
        <f>K8/K7</f>
        <v>0.76042787430735737</v>
      </c>
      <c r="N8" s="246">
        <f>L8/L7</f>
        <v>0.80691569631285365</v>
      </c>
      <c r="O8" s="207">
        <f t="shared" si="1"/>
        <v>0.23343615766674661</v>
      </c>
      <c r="Q8" s="189">
        <f t="shared" si="2"/>
        <v>2.5053588924706247</v>
      </c>
      <c r="R8" s="190">
        <f t="shared" si="3"/>
        <v>2.683245401397405</v>
      </c>
      <c r="S8" s="182">
        <f t="shared" ref="S8:S18" si="4">(R8-Q8)/Q8</f>
        <v>7.1002405867432422E-2</v>
      </c>
    </row>
    <row r="9" spans="1:19" ht="24" customHeight="1" x14ac:dyDescent="0.25">
      <c r="A9" s="8"/>
      <c r="B9" t="s">
        <v>37</v>
      </c>
      <c r="E9" s="19">
        <v>12005.32</v>
      </c>
      <c r="F9" s="140">
        <v>10288.949999999999</v>
      </c>
      <c r="G9" s="247">
        <f>E9/E7</f>
        <v>0.27371305285770009</v>
      </c>
      <c r="H9" s="215">
        <f>F9/F7</f>
        <v>0.21675262167878032</v>
      </c>
      <c r="I9" s="182">
        <f t="shared" si="0"/>
        <v>-0.14296745109668055</v>
      </c>
      <c r="K9" s="19">
        <v>2191.9059999999999</v>
      </c>
      <c r="L9" s="140">
        <v>1871.4369999999999</v>
      </c>
      <c r="M9" s="247">
        <f>K9/K7</f>
        <v>0.21634208862174406</v>
      </c>
      <c r="N9" s="215">
        <f>L9/L7</f>
        <v>0.15890873279371892</v>
      </c>
      <c r="O9" s="182">
        <f t="shared" si="1"/>
        <v>-0.14620563108089493</v>
      </c>
      <c r="Q9" s="189">
        <f t="shared" si="2"/>
        <v>1.8257789046855892</v>
      </c>
      <c r="R9" s="190">
        <f t="shared" si="3"/>
        <v>1.8188804494141775</v>
      </c>
      <c r="S9" s="182">
        <f t="shared" si="4"/>
        <v>-3.7783628969027387E-3</v>
      </c>
    </row>
    <row r="10" spans="1:19" ht="24" customHeight="1" thickBot="1" x14ac:dyDescent="0.3">
      <c r="A10" s="8"/>
      <c r="B10" t="s">
        <v>36</v>
      </c>
      <c r="E10" s="19">
        <v>1103.96</v>
      </c>
      <c r="F10" s="140">
        <v>1764.03</v>
      </c>
      <c r="G10" s="247">
        <f>E10/E7</f>
        <v>2.5169529994434683E-2</v>
      </c>
      <c r="H10" s="215">
        <f>F10/F7</f>
        <v>3.7162016262108265E-2</v>
      </c>
      <c r="I10" s="186">
        <f t="shared" si="0"/>
        <v>0.59791115620131152</v>
      </c>
      <c r="K10" s="19">
        <v>235.35900000000001</v>
      </c>
      <c r="L10" s="140">
        <v>402.47899999999998</v>
      </c>
      <c r="M10" s="247">
        <f>K10/K7</f>
        <v>2.3230037070898598E-2</v>
      </c>
      <c r="N10" s="215">
        <f>L10/L7</f>
        <v>3.4175570893427459E-2</v>
      </c>
      <c r="O10" s="209">
        <f t="shared" si="1"/>
        <v>0.71006419979690583</v>
      </c>
      <c r="Q10" s="189">
        <f t="shared" si="2"/>
        <v>2.1319522446465453</v>
      </c>
      <c r="R10" s="190">
        <f t="shared" si="3"/>
        <v>2.2815881816068888</v>
      </c>
      <c r="S10" s="182">
        <f t="shared" si="4"/>
        <v>7.018728366739356E-2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63340.390000000007</v>
      </c>
      <c r="F11" s="145">
        <v>65184.000000000029</v>
      </c>
      <c r="G11" s="243">
        <f>E11/E15</f>
        <v>0.59085435110151596</v>
      </c>
      <c r="H11" s="244">
        <f>F11/F15</f>
        <v>0.57862830188696013</v>
      </c>
      <c r="I11" s="164">
        <f t="shared" si="0"/>
        <v>2.910638851450113E-2</v>
      </c>
      <c r="J11" s="1"/>
      <c r="K11" s="17">
        <v>16321.962000000007</v>
      </c>
      <c r="L11" s="145">
        <v>17362.852999999992</v>
      </c>
      <c r="M11" s="243">
        <f>K11/K15</f>
        <v>0.61700275603018395</v>
      </c>
      <c r="N11" s="244">
        <f>L11/L15</f>
        <v>0.59584960111232599</v>
      </c>
      <c r="O11" s="164">
        <f t="shared" si="1"/>
        <v>6.3772419026584218E-2</v>
      </c>
      <c r="Q11" s="191">
        <f t="shared" si="2"/>
        <v>2.5768647777508171</v>
      </c>
      <c r="R11" s="192">
        <f t="shared" si="3"/>
        <v>2.663667924644082</v>
      </c>
      <c r="S11" s="57">
        <f t="shared" si="4"/>
        <v>3.368556535940153E-2</v>
      </c>
    </row>
    <row r="12" spans="1:19" s="3" customFormat="1" ht="24" customHeight="1" x14ac:dyDescent="0.25">
      <c r="A12" s="46"/>
      <c r="B12" s="3" t="s">
        <v>33</v>
      </c>
      <c r="E12" s="31">
        <v>55622.46</v>
      </c>
      <c r="F12" s="141">
        <v>58112.170000000027</v>
      </c>
      <c r="G12" s="247">
        <f>E12/E11</f>
        <v>0.87815152385389472</v>
      </c>
      <c r="H12" s="215">
        <f>F12/F11</f>
        <v>0.89150972631320569</v>
      </c>
      <c r="I12" s="206">
        <f t="shared" si="0"/>
        <v>4.4760875373006305E-2</v>
      </c>
      <c r="K12" s="31">
        <v>15174.959000000008</v>
      </c>
      <c r="L12" s="141">
        <v>16211.63999999999</v>
      </c>
      <c r="M12" s="247">
        <f>K12/K11</f>
        <v>0.9297264017646899</v>
      </c>
      <c r="N12" s="215">
        <f>L12/L11</f>
        <v>0.93369678358735153</v>
      </c>
      <c r="O12" s="206">
        <f t="shared" si="1"/>
        <v>6.8315242235579138E-2</v>
      </c>
      <c r="Q12" s="189">
        <f t="shared" si="2"/>
        <v>2.7282070947599242</v>
      </c>
      <c r="R12" s="190">
        <f t="shared" si="3"/>
        <v>2.7897151319594471</v>
      </c>
      <c r="S12" s="182">
        <f t="shared" si="4"/>
        <v>2.2545222947943207E-2</v>
      </c>
    </row>
    <row r="13" spans="1:19" ht="24" customHeight="1" x14ac:dyDescent="0.25">
      <c r="A13" s="8"/>
      <c r="B13" s="3" t="s">
        <v>37</v>
      </c>
      <c r="D13" s="3"/>
      <c r="E13" s="19">
        <v>7175.0300000000025</v>
      </c>
      <c r="F13" s="140">
        <v>6480.8300000000008</v>
      </c>
      <c r="G13" s="247">
        <f>E13/E11</f>
        <v>0.11327732588953118</v>
      </c>
      <c r="H13" s="215">
        <f>F13/F11</f>
        <v>9.9423631566028445E-2</v>
      </c>
      <c r="I13" s="182">
        <f t="shared" si="0"/>
        <v>-9.6752208701566603E-2</v>
      </c>
      <c r="K13" s="19">
        <v>1095.6659999999999</v>
      </c>
      <c r="L13" s="140">
        <v>1088.5859999999996</v>
      </c>
      <c r="M13" s="247">
        <f>K13/K11</f>
        <v>6.7128326851882109E-2</v>
      </c>
      <c r="N13" s="215">
        <f>L13/L11</f>
        <v>6.2696263108372799E-2</v>
      </c>
      <c r="O13" s="182">
        <f t="shared" si="1"/>
        <v>-6.4618232198501938E-3</v>
      </c>
      <c r="Q13" s="189">
        <f t="shared" si="2"/>
        <v>1.5270542422819133</v>
      </c>
      <c r="R13" s="190">
        <f t="shared" si="3"/>
        <v>1.6797015197127518</v>
      </c>
      <c r="S13" s="182">
        <f t="shared" si="4"/>
        <v>9.996192224497151E-2</v>
      </c>
    </row>
    <row r="14" spans="1:19" ht="24" customHeight="1" thickBot="1" x14ac:dyDescent="0.3">
      <c r="A14" s="8"/>
      <c r="B14" t="s">
        <v>36</v>
      </c>
      <c r="E14" s="19">
        <v>542.9</v>
      </c>
      <c r="F14" s="140">
        <v>591</v>
      </c>
      <c r="G14" s="247">
        <f>E14/E11</f>
        <v>8.5711502565740429E-3</v>
      </c>
      <c r="H14" s="215">
        <f>F14/F11</f>
        <v>9.0666421207658277E-3</v>
      </c>
      <c r="I14" s="186">
        <f t="shared" si="0"/>
        <v>8.8598268557745483E-2</v>
      </c>
      <c r="K14" s="19">
        <v>51.337000000000003</v>
      </c>
      <c r="L14" s="140">
        <v>62.626999999999995</v>
      </c>
      <c r="M14" s="247">
        <f>K14/K11</f>
        <v>3.1452713834280452E-3</v>
      </c>
      <c r="N14" s="215">
        <f>L14/L11</f>
        <v>3.6069533042755141E-3</v>
      </c>
      <c r="O14" s="209">
        <f t="shared" si="1"/>
        <v>0.21991935640960694</v>
      </c>
      <c r="Q14" s="189">
        <f t="shared" si="2"/>
        <v>0.94560692576901828</v>
      </c>
      <c r="R14" s="190">
        <f t="shared" si="3"/>
        <v>1.0596785109983078</v>
      </c>
      <c r="S14" s="182">
        <f t="shared" si="4"/>
        <v>0.12063319559183683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107201.36</v>
      </c>
      <c r="F15" s="145">
        <v>112652.63000000002</v>
      </c>
      <c r="G15" s="243">
        <f>G7+G11</f>
        <v>1.0000000000000002</v>
      </c>
      <c r="H15" s="244">
        <f>H7+H11</f>
        <v>1</v>
      </c>
      <c r="I15" s="164">
        <f t="shared" si="0"/>
        <v>5.0850754132223869E-2</v>
      </c>
      <c r="J15" s="1"/>
      <c r="K15" s="17">
        <v>26453.629000000012</v>
      </c>
      <c r="L15" s="145">
        <v>29139.656999999988</v>
      </c>
      <c r="M15" s="243">
        <f>M7+M11</f>
        <v>0.99999999999999978</v>
      </c>
      <c r="N15" s="244">
        <f>N7+N11</f>
        <v>1</v>
      </c>
      <c r="O15" s="164">
        <f t="shared" si="1"/>
        <v>0.1015372219819056</v>
      </c>
      <c r="Q15" s="191">
        <f t="shared" si="2"/>
        <v>2.4676579662795333</v>
      </c>
      <c r="R15" s="192">
        <f t="shared" si="3"/>
        <v>2.5866823526445835</v>
      </c>
      <c r="S15" s="57">
        <f t="shared" si="4"/>
        <v>4.8233745515591953E-2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86374.150000000009</v>
      </c>
      <c r="F16" s="181">
        <f t="shared" ref="F16:F17" si="5">F8+F12</f>
        <v>93527.820000000022</v>
      </c>
      <c r="G16" s="245">
        <f>E16/E15</f>
        <v>0.80571878938849295</v>
      </c>
      <c r="H16" s="246">
        <f>F16/F15</f>
        <v>0.83023201500044874</v>
      </c>
      <c r="I16" s="207">
        <f t="shared" si="0"/>
        <v>8.2821885946200477E-2</v>
      </c>
      <c r="J16" s="3"/>
      <c r="K16" s="180">
        <f t="shared" ref="K16:L18" si="6">K8+K12</f>
        <v>22879.361000000008</v>
      </c>
      <c r="L16" s="181">
        <f t="shared" si="6"/>
        <v>25714.527999999991</v>
      </c>
      <c r="M16" s="250">
        <f>K16/K15</f>
        <v>0.86488553234038312</v>
      </c>
      <c r="N16" s="246">
        <f>L16/L15</f>
        <v>0.88245815659395033</v>
      </c>
      <c r="O16" s="207">
        <f t="shared" si="1"/>
        <v>0.12391810243301735</v>
      </c>
      <c r="P16" s="3"/>
      <c r="Q16" s="189">
        <f t="shared" si="2"/>
        <v>2.6488667037533808</v>
      </c>
      <c r="R16" s="190">
        <f t="shared" si="3"/>
        <v>2.7493988419702271</v>
      </c>
      <c r="S16" s="182">
        <f t="shared" si="4"/>
        <v>3.7952886823030628E-2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19180.350000000002</v>
      </c>
      <c r="F17" s="140">
        <f t="shared" si="5"/>
        <v>16769.78</v>
      </c>
      <c r="G17" s="248">
        <f>E17/E15</f>
        <v>0.1789189055064227</v>
      </c>
      <c r="H17" s="215">
        <f>F17/F15</f>
        <v>0.14886274736772676</v>
      </c>
      <c r="I17" s="182">
        <f t="shared" si="0"/>
        <v>-0.12567914558389201</v>
      </c>
      <c r="K17" s="19">
        <f t="shared" si="6"/>
        <v>3287.5720000000001</v>
      </c>
      <c r="L17" s="140">
        <f t="shared" si="6"/>
        <v>2960.0229999999992</v>
      </c>
      <c r="M17" s="247">
        <f>K17/K15</f>
        <v>0.12427678637210791</v>
      </c>
      <c r="N17" s="215">
        <f>L17/L15</f>
        <v>0.10158057110967368</v>
      </c>
      <c r="O17" s="182">
        <f t="shared" si="1"/>
        <v>-9.9632494740799854E-2</v>
      </c>
      <c r="Q17" s="189">
        <f t="shared" si="2"/>
        <v>1.7140312872288566</v>
      </c>
      <c r="R17" s="190">
        <f t="shared" si="3"/>
        <v>1.7650935194140884</v>
      </c>
      <c r="S17" s="182">
        <f t="shared" si="4"/>
        <v>2.9790723521614496E-2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1646.8600000000001</v>
      </c>
      <c r="F18" s="142">
        <f>F10+F14</f>
        <v>2355.0299999999997</v>
      </c>
      <c r="G18" s="249">
        <f>E18/E15</f>
        <v>1.5362305105084489E-2</v>
      </c>
      <c r="H18" s="221">
        <f>F18/F15</f>
        <v>2.0905237631824478E-2</v>
      </c>
      <c r="I18" s="208">
        <f t="shared" si="0"/>
        <v>0.43001226576636725</v>
      </c>
      <c r="K18" s="21">
        <f t="shared" si="6"/>
        <v>286.69600000000003</v>
      </c>
      <c r="L18" s="142">
        <f t="shared" si="6"/>
        <v>465.10599999999999</v>
      </c>
      <c r="M18" s="249">
        <f>K18/K15</f>
        <v>1.0837681287508791E-2</v>
      </c>
      <c r="N18" s="221">
        <f>L18/L15</f>
        <v>1.596127229637604E-2</v>
      </c>
      <c r="O18" s="208">
        <f t="shared" si="1"/>
        <v>0.62229678823562218</v>
      </c>
      <c r="Q18" s="193">
        <f t="shared" si="2"/>
        <v>1.7408644329208312</v>
      </c>
      <c r="R18" s="194">
        <f t="shared" si="3"/>
        <v>1.9749472405871691</v>
      </c>
      <c r="S18" s="186">
        <f t="shared" si="4"/>
        <v>0.13446354767188426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tabSelected="1" topLeftCell="A3" workbookViewId="0">
      <selection activeCell="A22" sqref="A22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114</v>
      </c>
    </row>
    <row r="15" spans="1:1" x14ac:dyDescent="0.25">
      <c r="A15" t="s">
        <v>113</v>
      </c>
    </row>
    <row r="17" spans="1:1" x14ac:dyDescent="0.25">
      <c r="A17" t="s">
        <v>116</v>
      </c>
    </row>
    <row r="19" spans="1:1" x14ac:dyDescent="0.25">
      <c r="A19" t="s">
        <v>145</v>
      </c>
    </row>
    <row r="21" spans="1:1" x14ac:dyDescent="0.25">
      <c r="A21" t="s">
        <v>242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P94" sqref="P94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jan-fev</v>
      </c>
      <c r="E5" s="347"/>
      <c r="F5" s="131" t="s">
        <v>153</v>
      </c>
      <c r="H5" s="348" t="str">
        <f>B5</f>
        <v>jan-fev</v>
      </c>
      <c r="I5" s="347"/>
      <c r="J5" s="345" t="str">
        <f>B5</f>
        <v>jan-fev</v>
      </c>
      <c r="K5" s="346"/>
      <c r="L5" s="131" t="str">
        <f>F5</f>
        <v>2023/2022</v>
      </c>
      <c r="N5" s="348" t="str">
        <f>B5</f>
        <v>jan-fev</v>
      </c>
      <c r="O5" s="346"/>
      <c r="P5" s="131" t="str">
        <f>F5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164</v>
      </c>
      <c r="B7" s="39">
        <v>11699.16</v>
      </c>
      <c r="C7" s="147">
        <v>11977.620000000003</v>
      </c>
      <c r="D7" s="247">
        <f>B7/$B$33</f>
        <v>0.10913257070619257</v>
      </c>
      <c r="E7" s="246">
        <f>C7/$C$33</f>
        <v>0.10632348308246337</v>
      </c>
      <c r="F7" s="52">
        <f>(C7-B7)/B7</f>
        <v>2.3801708840634948E-2</v>
      </c>
      <c r="H7" s="39">
        <v>2893.4240000000004</v>
      </c>
      <c r="I7" s="147">
        <v>3078.8629999999998</v>
      </c>
      <c r="J7" s="247">
        <f>H7/$H$33</f>
        <v>0.10937720491959725</v>
      </c>
      <c r="K7" s="246">
        <f>I7/$I$33</f>
        <v>0.10565886207926196</v>
      </c>
      <c r="L7" s="52">
        <f>(I7-H7)/H7</f>
        <v>6.4089811932160429E-2</v>
      </c>
      <c r="N7" s="27">
        <f t="shared" ref="N7:N33" si="0">(H7/B7)*10</f>
        <v>2.4731895281370635</v>
      </c>
      <c r="O7" s="151">
        <f t="shared" ref="O7:O33" si="1">(I7/C7)*10</f>
        <v>2.5705131737356828</v>
      </c>
      <c r="P7" s="61">
        <f>(O7-N7)/N7</f>
        <v>3.9351470840137584E-2</v>
      </c>
    </row>
    <row r="8" spans="1:16" ht="20.100000000000001" customHeight="1" x14ac:dyDescent="0.25">
      <c r="A8" s="8" t="s">
        <v>166</v>
      </c>
      <c r="B8" s="19">
        <v>10690.650000000001</v>
      </c>
      <c r="C8" s="140">
        <v>12491.220000000001</v>
      </c>
      <c r="D8" s="247">
        <f t="shared" ref="D8:D32" si="2">B8/$B$33</f>
        <v>9.9724947519322565E-2</v>
      </c>
      <c r="E8" s="215">
        <f t="shared" ref="E8:E32" si="3">C8/$C$33</f>
        <v>0.11088263096920155</v>
      </c>
      <c r="F8" s="52">
        <f t="shared" ref="F8:F33" si="4">(C8-B8)/B8</f>
        <v>0.16842474498744225</v>
      </c>
      <c r="H8" s="19">
        <v>2624.9999999999995</v>
      </c>
      <c r="I8" s="140">
        <v>3056.3130000000001</v>
      </c>
      <c r="J8" s="247">
        <f t="shared" ref="J8:J32" si="5">H8/$H$33</f>
        <v>9.9230241718442469E-2</v>
      </c>
      <c r="K8" s="215">
        <f t="shared" ref="K8:K32" si="6">I8/$I$33</f>
        <v>0.10488500259285827</v>
      </c>
      <c r="L8" s="52">
        <f t="shared" ref="L8:L33" si="7">(I8-H8)/H8</f>
        <v>0.16430971428571453</v>
      </c>
      <c r="N8" s="27">
        <f t="shared" si="0"/>
        <v>2.4554166491279754</v>
      </c>
      <c r="O8" s="152">
        <f t="shared" si="1"/>
        <v>2.4467690105530124</v>
      </c>
      <c r="P8" s="52">
        <f t="shared" ref="P8:P71" si="8">(O8-N8)/N8</f>
        <v>-3.52186199357821E-3</v>
      </c>
    </row>
    <row r="9" spans="1:16" ht="20.100000000000001" customHeight="1" x14ac:dyDescent="0.25">
      <c r="A9" s="8" t="s">
        <v>171</v>
      </c>
      <c r="B9" s="19">
        <v>10459.64</v>
      </c>
      <c r="C9" s="140">
        <v>10962.320000000002</v>
      </c>
      <c r="D9" s="247">
        <f t="shared" si="2"/>
        <v>9.7570030827967141E-2</v>
      </c>
      <c r="E9" s="215">
        <f t="shared" si="3"/>
        <v>9.7310821771315975E-2</v>
      </c>
      <c r="F9" s="52">
        <f t="shared" si="4"/>
        <v>4.805901541544471E-2</v>
      </c>
      <c r="H9" s="19">
        <v>2475.7370000000001</v>
      </c>
      <c r="I9" s="140">
        <v>2739.17</v>
      </c>
      <c r="J9" s="247">
        <f t="shared" si="5"/>
        <v>9.3587802263349201E-2</v>
      </c>
      <c r="K9" s="215">
        <f t="shared" si="6"/>
        <v>9.4001449639575393E-2</v>
      </c>
      <c r="L9" s="52">
        <f t="shared" si="7"/>
        <v>0.10640589044797569</v>
      </c>
      <c r="N9" s="27">
        <f t="shared" si="0"/>
        <v>2.3669428393329026</v>
      </c>
      <c r="O9" s="152">
        <f t="shared" si="1"/>
        <v>2.4987137759160465</v>
      </c>
      <c r="P9" s="52">
        <f t="shared" si="8"/>
        <v>5.5671364087643997E-2</v>
      </c>
    </row>
    <row r="10" spans="1:16" ht="20.100000000000001" customHeight="1" x14ac:dyDescent="0.25">
      <c r="A10" s="8" t="s">
        <v>162</v>
      </c>
      <c r="B10" s="19">
        <v>9808.4500000000007</v>
      </c>
      <c r="C10" s="140">
        <v>10293.18</v>
      </c>
      <c r="D10" s="247">
        <f t="shared" si="2"/>
        <v>9.1495574309878203E-2</v>
      </c>
      <c r="E10" s="215">
        <f t="shared" si="3"/>
        <v>9.1370969324018461E-2</v>
      </c>
      <c r="F10" s="52">
        <f t="shared" si="4"/>
        <v>4.9419633071484233E-2</v>
      </c>
      <c r="H10" s="19">
        <v>2426.451</v>
      </c>
      <c r="I10" s="140">
        <v>2711.308</v>
      </c>
      <c r="J10" s="247">
        <f t="shared" si="5"/>
        <v>9.1724693046840569E-2</v>
      </c>
      <c r="K10" s="215">
        <f t="shared" si="6"/>
        <v>9.3045295625820174E-2</v>
      </c>
      <c r="L10" s="52">
        <f t="shared" si="7"/>
        <v>0.11739655983162238</v>
      </c>
      <c r="N10" s="27">
        <f t="shared" si="0"/>
        <v>2.4738373545259442</v>
      </c>
      <c r="O10" s="152">
        <f t="shared" si="1"/>
        <v>2.6340819843818917</v>
      </c>
      <c r="P10" s="52">
        <f t="shared" si="8"/>
        <v>6.4775733765510532E-2</v>
      </c>
    </row>
    <row r="11" spans="1:16" ht="20.100000000000001" customHeight="1" x14ac:dyDescent="0.25">
      <c r="A11" s="8" t="s">
        <v>173</v>
      </c>
      <c r="B11" s="19">
        <v>10227.620000000001</v>
      </c>
      <c r="C11" s="140">
        <v>10597.989999999998</v>
      </c>
      <c r="D11" s="247">
        <f t="shared" si="2"/>
        <v>9.5405692614347476E-2</v>
      </c>
      <c r="E11" s="215">
        <f t="shared" si="3"/>
        <v>9.4076720623388913E-2</v>
      </c>
      <c r="F11" s="52">
        <f t="shared" si="4"/>
        <v>3.6212725932328063E-2</v>
      </c>
      <c r="H11" s="19">
        <v>2260.7940000000003</v>
      </c>
      <c r="I11" s="140">
        <v>2422.6330000000003</v>
      </c>
      <c r="J11" s="247">
        <f t="shared" si="5"/>
        <v>8.546252765546837E-2</v>
      </c>
      <c r="K11" s="215">
        <f t="shared" si="6"/>
        <v>8.3138693087567939E-2</v>
      </c>
      <c r="L11" s="52">
        <f t="shared" si="7"/>
        <v>7.1585027207255472E-2</v>
      </c>
      <c r="N11" s="27">
        <f t="shared" si="0"/>
        <v>2.2104790752882879</v>
      </c>
      <c r="O11" s="152">
        <f t="shared" si="1"/>
        <v>2.2859362954673488</v>
      </c>
      <c r="P11" s="52">
        <f t="shared" si="8"/>
        <v>3.4136138641900439E-2</v>
      </c>
    </row>
    <row r="12" spans="1:16" ht="20.100000000000001" customHeight="1" x14ac:dyDescent="0.25">
      <c r="A12" s="8" t="s">
        <v>167</v>
      </c>
      <c r="B12" s="19">
        <v>3183.2</v>
      </c>
      <c r="C12" s="140">
        <v>6651.45</v>
      </c>
      <c r="D12" s="247">
        <f t="shared" si="2"/>
        <v>2.9693653140221366E-2</v>
      </c>
      <c r="E12" s="215">
        <f t="shared" si="3"/>
        <v>5.9043894492299034E-2</v>
      </c>
      <c r="F12" s="52">
        <f t="shared" si="4"/>
        <v>1.0895482533299825</v>
      </c>
      <c r="H12" s="19">
        <v>737.947</v>
      </c>
      <c r="I12" s="140">
        <v>1742.1229999999998</v>
      </c>
      <c r="J12" s="247">
        <f t="shared" si="5"/>
        <v>2.7895870165866466E-2</v>
      </c>
      <c r="K12" s="215">
        <f t="shared" si="6"/>
        <v>5.9785295345103066E-2</v>
      </c>
      <c r="L12" s="52">
        <f t="shared" si="7"/>
        <v>1.3607698113821181</v>
      </c>
      <c r="N12" s="27">
        <f t="shared" si="0"/>
        <v>2.3182552148781101</v>
      </c>
      <c r="O12" s="152">
        <f t="shared" si="1"/>
        <v>2.619162738951657</v>
      </c>
      <c r="P12" s="52">
        <f t="shared" si="8"/>
        <v>0.12979913606680618</v>
      </c>
    </row>
    <row r="13" spans="1:16" ht="20.100000000000001" customHeight="1" x14ac:dyDescent="0.25">
      <c r="A13" s="8" t="s">
        <v>168</v>
      </c>
      <c r="B13" s="19">
        <v>7450.49</v>
      </c>
      <c r="C13" s="140">
        <v>5430.07</v>
      </c>
      <c r="D13" s="247">
        <f t="shared" si="2"/>
        <v>6.9499957836355833E-2</v>
      </c>
      <c r="E13" s="215">
        <f t="shared" si="3"/>
        <v>4.8201892845289106E-2</v>
      </c>
      <c r="F13" s="52">
        <f t="shared" si="4"/>
        <v>-0.27117947947047782</v>
      </c>
      <c r="H13" s="19">
        <v>2275.3509999999997</v>
      </c>
      <c r="I13" s="140">
        <v>1624.7380000000001</v>
      </c>
      <c r="J13" s="247">
        <f t="shared" si="5"/>
        <v>8.601281132354277E-2</v>
      </c>
      <c r="K13" s="215">
        <f t="shared" si="6"/>
        <v>5.5756936329072103E-2</v>
      </c>
      <c r="L13" s="52">
        <f t="shared" si="7"/>
        <v>-0.28593961986524263</v>
      </c>
      <c r="N13" s="27">
        <f t="shared" si="0"/>
        <v>3.0539615515221143</v>
      </c>
      <c r="O13" s="152">
        <f t="shared" si="1"/>
        <v>2.9921124405394406</v>
      </c>
      <c r="P13" s="52">
        <f t="shared" si="8"/>
        <v>-2.0252092221608932E-2</v>
      </c>
    </row>
    <row r="14" spans="1:16" ht="20.100000000000001" customHeight="1" x14ac:dyDescent="0.25">
      <c r="A14" s="8" t="s">
        <v>170</v>
      </c>
      <c r="B14" s="19">
        <v>4330.8100000000004</v>
      </c>
      <c r="C14" s="140">
        <v>3503.6</v>
      </c>
      <c r="D14" s="247">
        <f t="shared" si="2"/>
        <v>4.0398834492398249E-2</v>
      </c>
      <c r="E14" s="215">
        <f t="shared" si="3"/>
        <v>3.110091615260115E-2</v>
      </c>
      <c r="F14" s="52">
        <f t="shared" si="4"/>
        <v>-0.19100583955426362</v>
      </c>
      <c r="H14" s="19">
        <v>1461.9699999999998</v>
      </c>
      <c r="I14" s="140">
        <v>1251.0229999999999</v>
      </c>
      <c r="J14" s="247">
        <f t="shared" si="5"/>
        <v>5.5265385327661461E-2</v>
      </c>
      <c r="K14" s="215">
        <f t="shared" si="6"/>
        <v>4.293197411349077E-2</v>
      </c>
      <c r="L14" s="52">
        <f t="shared" si="7"/>
        <v>-0.14428955450522235</v>
      </c>
      <c r="N14" s="27">
        <f t="shared" si="0"/>
        <v>3.3757426439857663</v>
      </c>
      <c r="O14" s="152">
        <f t="shared" si="1"/>
        <v>3.5706787304486816</v>
      </c>
      <c r="P14" s="52">
        <f t="shared" si="8"/>
        <v>5.7746133820424379E-2</v>
      </c>
    </row>
    <row r="15" spans="1:16" ht="20.100000000000001" customHeight="1" x14ac:dyDescent="0.25">
      <c r="A15" s="8" t="s">
        <v>165</v>
      </c>
      <c r="B15" s="19">
        <v>2239.88</v>
      </c>
      <c r="C15" s="140">
        <v>4966.54</v>
      </c>
      <c r="D15" s="247">
        <f t="shared" si="2"/>
        <v>2.0894137910190701E-2</v>
      </c>
      <c r="E15" s="215">
        <f t="shared" si="3"/>
        <v>4.4087208616434441E-2</v>
      </c>
      <c r="F15" s="52">
        <f t="shared" si="4"/>
        <v>1.2173241423647694</v>
      </c>
      <c r="H15" s="19">
        <v>582.27599999999995</v>
      </c>
      <c r="I15" s="140">
        <v>1211.7159999999999</v>
      </c>
      <c r="J15" s="247">
        <f t="shared" si="5"/>
        <v>2.2011195514989642E-2</v>
      </c>
      <c r="K15" s="215">
        <f t="shared" si="6"/>
        <v>4.1583056382578559E-2</v>
      </c>
      <c r="L15" s="52">
        <f t="shared" si="7"/>
        <v>1.0809993886060905</v>
      </c>
      <c r="N15" s="27">
        <f t="shared" si="0"/>
        <v>2.5995856920906473</v>
      </c>
      <c r="O15" s="152">
        <f t="shared" si="1"/>
        <v>2.4397588663335039</v>
      </c>
      <c r="P15" s="52">
        <f t="shared" si="8"/>
        <v>-6.1481653112426121E-2</v>
      </c>
    </row>
    <row r="16" spans="1:16" ht="20.100000000000001" customHeight="1" x14ac:dyDescent="0.25">
      <c r="A16" s="8" t="s">
        <v>178</v>
      </c>
      <c r="B16" s="19">
        <v>5482.9699999999993</v>
      </c>
      <c r="C16" s="140">
        <v>4981.92</v>
      </c>
      <c r="D16" s="247">
        <f t="shared" si="2"/>
        <v>5.1146459335963665E-2</v>
      </c>
      <c r="E16" s="215">
        <f t="shared" si="3"/>
        <v>4.4223734501360523E-2</v>
      </c>
      <c r="F16" s="52">
        <f t="shared" si="4"/>
        <v>-9.1382954858406903E-2</v>
      </c>
      <c r="H16" s="19">
        <v>1076.4840000000002</v>
      </c>
      <c r="I16" s="140">
        <v>1103.0159999999998</v>
      </c>
      <c r="J16" s="247">
        <f t="shared" si="5"/>
        <v>4.0693244771823185E-2</v>
      </c>
      <c r="K16" s="215">
        <f t="shared" si="6"/>
        <v>3.7852744800668039E-2</v>
      </c>
      <c r="L16" s="52">
        <f t="shared" si="7"/>
        <v>2.4646906038547432E-2</v>
      </c>
      <c r="N16" s="27">
        <f t="shared" si="0"/>
        <v>1.9633227976808196</v>
      </c>
      <c r="O16" s="152">
        <f t="shared" si="1"/>
        <v>2.2140379612679446</v>
      </c>
      <c r="P16" s="52">
        <f t="shared" si="8"/>
        <v>0.12769941034825397</v>
      </c>
    </row>
    <row r="17" spans="1:16" ht="20.100000000000001" customHeight="1" x14ac:dyDescent="0.25">
      <c r="A17" s="8" t="s">
        <v>169</v>
      </c>
      <c r="B17" s="19">
        <v>2876.56</v>
      </c>
      <c r="C17" s="140">
        <v>3618.33</v>
      </c>
      <c r="D17" s="247">
        <f t="shared" si="2"/>
        <v>2.6833241667829598E-2</v>
      </c>
      <c r="E17" s="215">
        <f t="shared" si="3"/>
        <v>3.2119356645290933E-2</v>
      </c>
      <c r="F17" s="52">
        <f t="shared" si="4"/>
        <v>0.25786703562588648</v>
      </c>
      <c r="H17" s="19">
        <v>669.17899999999997</v>
      </c>
      <c r="I17" s="140">
        <v>1063.3119999999999</v>
      </c>
      <c r="J17" s="247">
        <f t="shared" si="5"/>
        <v>2.5296302446821187E-2</v>
      </c>
      <c r="K17" s="215">
        <f t="shared" si="6"/>
        <v>3.6490203024695869E-2</v>
      </c>
      <c r="L17" s="52">
        <f t="shared" si="7"/>
        <v>0.588979929137047</v>
      </c>
      <c r="N17" s="27">
        <f t="shared" si="0"/>
        <v>2.3263168506827601</v>
      </c>
      <c r="O17" s="152">
        <f t="shared" si="1"/>
        <v>2.938681657007514</v>
      </c>
      <c r="P17" s="52">
        <f t="shared" si="8"/>
        <v>0.26323362019452706</v>
      </c>
    </row>
    <row r="18" spans="1:16" ht="20.100000000000001" customHeight="1" x14ac:dyDescent="0.25">
      <c r="A18" s="8" t="s">
        <v>179</v>
      </c>
      <c r="B18" s="19">
        <v>3463.19</v>
      </c>
      <c r="C18" s="140">
        <v>3857.77</v>
      </c>
      <c r="D18" s="247">
        <f t="shared" si="2"/>
        <v>3.2305467020194531E-2</v>
      </c>
      <c r="E18" s="215">
        <f t="shared" si="3"/>
        <v>3.4244828549497695E-2</v>
      </c>
      <c r="F18" s="52">
        <f t="shared" si="4"/>
        <v>0.11393541792393716</v>
      </c>
      <c r="H18" s="19">
        <v>765.24099999999987</v>
      </c>
      <c r="I18" s="140">
        <v>899.09199999999998</v>
      </c>
      <c r="J18" s="247">
        <f t="shared" si="5"/>
        <v>2.8927637867757192E-2</v>
      </c>
      <c r="K18" s="215">
        <f t="shared" si="6"/>
        <v>3.0854584184021112E-2</v>
      </c>
      <c r="L18" s="52">
        <f t="shared" si="7"/>
        <v>0.17491352397480028</v>
      </c>
      <c r="N18" s="27">
        <f t="shared" si="0"/>
        <v>2.2096419774831872</v>
      </c>
      <c r="O18" s="152">
        <f t="shared" si="1"/>
        <v>2.3306003209107855</v>
      </c>
      <c r="P18" s="52">
        <f t="shared" si="8"/>
        <v>5.474115022261275E-2</v>
      </c>
    </row>
    <row r="19" spans="1:16" ht="20.100000000000001" customHeight="1" x14ac:dyDescent="0.25">
      <c r="A19" s="8" t="s">
        <v>180</v>
      </c>
      <c r="B19" s="19">
        <v>1594.11</v>
      </c>
      <c r="C19" s="140">
        <v>3009.6600000000003</v>
      </c>
      <c r="D19" s="247">
        <f t="shared" si="2"/>
        <v>1.4870240452173373E-2</v>
      </c>
      <c r="E19" s="215">
        <f t="shared" si="3"/>
        <v>2.6716287049845182E-2</v>
      </c>
      <c r="F19" s="52">
        <f t="shared" si="4"/>
        <v>0.88798765455332473</v>
      </c>
      <c r="H19" s="19">
        <v>324.15899999999999</v>
      </c>
      <c r="I19" s="140">
        <v>766.91200000000003</v>
      </c>
      <c r="J19" s="247">
        <f t="shared" si="5"/>
        <v>1.2253857495317561E-2</v>
      </c>
      <c r="K19" s="215">
        <f t="shared" si="6"/>
        <v>2.6318497846422838E-2</v>
      </c>
      <c r="L19" s="52">
        <f t="shared" si="7"/>
        <v>1.3658513260467859</v>
      </c>
      <c r="N19" s="27">
        <f t="shared" si="0"/>
        <v>2.0334794963961085</v>
      </c>
      <c r="O19" s="152">
        <f t="shared" si="1"/>
        <v>2.5481682316274927</v>
      </c>
      <c r="P19" s="52">
        <f t="shared" si="8"/>
        <v>0.25310741325081265</v>
      </c>
    </row>
    <row r="20" spans="1:16" ht="20.100000000000001" customHeight="1" x14ac:dyDescent="0.25">
      <c r="A20" s="8" t="s">
        <v>163</v>
      </c>
      <c r="B20" s="19">
        <v>3281.94</v>
      </c>
      <c r="C20" s="140">
        <v>2953.69</v>
      </c>
      <c r="D20" s="247">
        <f t="shared" si="2"/>
        <v>3.061472354455206E-2</v>
      </c>
      <c r="E20" s="215">
        <f t="shared" si="3"/>
        <v>2.6219450003075833E-2</v>
      </c>
      <c r="F20" s="52">
        <f t="shared" si="4"/>
        <v>-0.10001706307854501</v>
      </c>
      <c r="H20" s="19">
        <v>595.69399999999996</v>
      </c>
      <c r="I20" s="140">
        <v>602.85800000000006</v>
      </c>
      <c r="J20" s="247">
        <f t="shared" si="5"/>
        <v>2.2518422708657476E-2</v>
      </c>
      <c r="K20" s="215">
        <f t="shared" si="6"/>
        <v>2.0688575709727815E-2</v>
      </c>
      <c r="L20" s="52">
        <f t="shared" si="7"/>
        <v>1.2026308809556754E-2</v>
      </c>
      <c r="N20" s="27">
        <f t="shared" si="0"/>
        <v>1.815066698355241</v>
      </c>
      <c r="O20" s="152">
        <f t="shared" si="1"/>
        <v>2.0410334192146093</v>
      </c>
      <c r="P20" s="52">
        <f t="shared" si="8"/>
        <v>0.12449499572888013</v>
      </c>
    </row>
    <row r="21" spans="1:16" ht="20.100000000000001" customHeight="1" x14ac:dyDescent="0.25">
      <c r="A21" s="8" t="s">
        <v>176</v>
      </c>
      <c r="B21" s="19">
        <v>1862.21</v>
      </c>
      <c r="C21" s="140">
        <v>1622.06</v>
      </c>
      <c r="D21" s="247">
        <f t="shared" si="2"/>
        <v>1.7371141560144392E-2</v>
      </c>
      <c r="E21" s="215">
        <f t="shared" si="3"/>
        <v>1.4398776131547043E-2</v>
      </c>
      <c r="F21" s="52">
        <f t="shared" si="4"/>
        <v>-0.12895967694298716</v>
      </c>
      <c r="H21" s="19">
        <v>545.87400000000002</v>
      </c>
      <c r="I21" s="140">
        <v>459.99199999999996</v>
      </c>
      <c r="J21" s="247">
        <f t="shared" si="5"/>
        <v>2.0635127225833553E-2</v>
      </c>
      <c r="K21" s="215">
        <f t="shared" si="6"/>
        <v>1.5785772632807588E-2</v>
      </c>
      <c r="L21" s="52">
        <f t="shared" si="7"/>
        <v>-0.15732934706544011</v>
      </c>
      <c r="N21" s="27">
        <f t="shared" si="0"/>
        <v>2.9313235349396689</v>
      </c>
      <c r="O21" s="152">
        <f t="shared" si="1"/>
        <v>2.8358507083585072</v>
      </c>
      <c r="P21" s="52">
        <f t="shared" si="8"/>
        <v>-3.2569870041017739E-2</v>
      </c>
    </row>
    <row r="22" spans="1:16" ht="20.100000000000001" customHeight="1" x14ac:dyDescent="0.25">
      <c r="A22" s="8" t="s">
        <v>183</v>
      </c>
      <c r="B22" s="19">
        <v>1359.8</v>
      </c>
      <c r="C22" s="140">
        <v>1098.32</v>
      </c>
      <c r="D22" s="247">
        <f t="shared" si="2"/>
        <v>1.2684540569261439E-2</v>
      </c>
      <c r="E22" s="215">
        <f t="shared" si="3"/>
        <v>9.7496170306898312E-3</v>
      </c>
      <c r="F22" s="52">
        <f t="shared" si="4"/>
        <v>-0.19229298426239155</v>
      </c>
      <c r="H22" s="19">
        <v>349.33100000000002</v>
      </c>
      <c r="I22" s="140">
        <v>387.39099999999996</v>
      </c>
      <c r="J22" s="247">
        <f t="shared" si="5"/>
        <v>1.3205409359902946E-2</v>
      </c>
      <c r="K22" s="215">
        <f t="shared" si="6"/>
        <v>1.3294288261526208E-2</v>
      </c>
      <c r="L22" s="52">
        <f t="shared" si="7"/>
        <v>0.10895110940626496</v>
      </c>
      <c r="N22" s="27">
        <f t="shared" si="0"/>
        <v>2.5689880864833063</v>
      </c>
      <c r="O22" s="152">
        <f t="shared" si="1"/>
        <v>3.5271232427707773</v>
      </c>
      <c r="P22" s="52">
        <f t="shared" si="8"/>
        <v>0.3729620862504911</v>
      </c>
    </row>
    <row r="23" spans="1:16" ht="20.100000000000001" customHeight="1" x14ac:dyDescent="0.25">
      <c r="A23" s="8" t="s">
        <v>174</v>
      </c>
      <c r="B23" s="19">
        <v>1123.1299999999999</v>
      </c>
      <c r="C23" s="140">
        <v>1351.82</v>
      </c>
      <c r="D23" s="247">
        <f t="shared" si="2"/>
        <v>1.0476826040266656E-2</v>
      </c>
      <c r="E23" s="215">
        <f t="shared" si="3"/>
        <v>1.1999897383665168E-2</v>
      </c>
      <c r="F23" s="52">
        <f t="shared" si="4"/>
        <v>0.20361845912761664</v>
      </c>
      <c r="H23" s="19">
        <v>306.97899999999998</v>
      </c>
      <c r="I23" s="140">
        <v>380.13499999999993</v>
      </c>
      <c r="J23" s="247">
        <f t="shared" si="5"/>
        <v>1.1604419189518383E-2</v>
      </c>
      <c r="K23" s="215">
        <f t="shared" si="6"/>
        <v>1.304528052612287E-2</v>
      </c>
      <c r="L23" s="52">
        <f t="shared" si="7"/>
        <v>0.23830946090774924</v>
      </c>
      <c r="N23" s="27">
        <f t="shared" si="0"/>
        <v>2.7332454836038571</v>
      </c>
      <c r="O23" s="152">
        <f t="shared" si="1"/>
        <v>2.8120237901495759</v>
      </c>
      <c r="P23" s="52">
        <f t="shared" si="8"/>
        <v>2.8822258014617672E-2</v>
      </c>
    </row>
    <row r="24" spans="1:16" ht="20.100000000000001" customHeight="1" x14ac:dyDescent="0.25">
      <c r="A24" s="8" t="s">
        <v>172</v>
      </c>
      <c r="B24" s="19">
        <v>2858.87</v>
      </c>
      <c r="C24" s="140">
        <v>1121.19</v>
      </c>
      <c r="D24" s="247">
        <f t="shared" si="2"/>
        <v>2.6668225104606893E-2</v>
      </c>
      <c r="E24" s="215">
        <f t="shared" si="3"/>
        <v>9.9526304889641752E-3</v>
      </c>
      <c r="F24" s="52">
        <f t="shared" si="4"/>
        <v>-0.6078205724639455</v>
      </c>
      <c r="H24" s="19">
        <v>778.68999999999994</v>
      </c>
      <c r="I24" s="140">
        <v>338.46799999999996</v>
      </c>
      <c r="J24" s="247">
        <f t="shared" si="5"/>
        <v>2.9436036923327226E-2</v>
      </c>
      <c r="K24" s="215">
        <f t="shared" si="6"/>
        <v>1.1615373509715643E-2</v>
      </c>
      <c r="L24" s="52">
        <f t="shared" si="7"/>
        <v>-0.56533665515160081</v>
      </c>
      <c r="N24" s="27">
        <f t="shared" si="0"/>
        <v>2.7237684819526597</v>
      </c>
      <c r="O24" s="152">
        <f t="shared" si="1"/>
        <v>3.0188282093133183</v>
      </c>
      <c r="P24" s="52">
        <f t="shared" si="8"/>
        <v>0.10832775594390141</v>
      </c>
    </row>
    <row r="25" spans="1:16" ht="20.100000000000001" customHeight="1" x14ac:dyDescent="0.25">
      <c r="A25" s="8" t="s">
        <v>175</v>
      </c>
      <c r="B25" s="19">
        <v>397.55</v>
      </c>
      <c r="C25" s="140">
        <v>1203.9099999999999</v>
      </c>
      <c r="D25" s="247">
        <f t="shared" si="2"/>
        <v>3.7084417585747063E-3</v>
      </c>
      <c r="E25" s="215">
        <f t="shared" si="3"/>
        <v>1.0686923154834469E-2</v>
      </c>
      <c r="F25" s="52">
        <f t="shared" ref="F25:F27" si="9">(C25-B25)/B25</f>
        <v>2.0283234813231039</v>
      </c>
      <c r="H25" s="19">
        <v>129.70500000000001</v>
      </c>
      <c r="I25" s="140">
        <v>313.065</v>
      </c>
      <c r="J25" s="247">
        <f t="shared" si="5"/>
        <v>4.9031080007964131E-3</v>
      </c>
      <c r="K25" s="215">
        <f t="shared" si="6"/>
        <v>1.0743606213346987E-2</v>
      </c>
      <c r="L25" s="52">
        <f t="shared" ref="L25:L29" si="10">(I25-H25)/H25</f>
        <v>1.4136694807447667</v>
      </c>
      <c r="N25" s="27">
        <f t="shared" si="0"/>
        <v>3.2626084769211423</v>
      </c>
      <c r="O25" s="152">
        <f t="shared" si="1"/>
        <v>2.6004020234070655</v>
      </c>
      <c r="P25" s="52">
        <f t="shared" ref="P25:P29" si="11">(O25-N25)/N25</f>
        <v>-0.2029684095405121</v>
      </c>
    </row>
    <row r="26" spans="1:16" ht="20.100000000000001" customHeight="1" x14ac:dyDescent="0.25">
      <c r="A26" s="8" t="s">
        <v>181</v>
      </c>
      <c r="B26" s="19">
        <v>650.03</v>
      </c>
      <c r="C26" s="140">
        <v>1098.22</v>
      </c>
      <c r="D26" s="247">
        <f t="shared" si="2"/>
        <v>6.0636357598448402E-3</v>
      </c>
      <c r="E26" s="215">
        <f t="shared" si="3"/>
        <v>9.748729346132445E-3</v>
      </c>
      <c r="F26" s="52">
        <f t="shared" si="9"/>
        <v>0.68949125424980395</v>
      </c>
      <c r="H26" s="19">
        <v>174.29499999999996</v>
      </c>
      <c r="I26" s="140">
        <v>302.47800000000001</v>
      </c>
      <c r="J26" s="247">
        <f t="shared" si="5"/>
        <v>6.588699040120354E-3</v>
      </c>
      <c r="K26" s="215">
        <f t="shared" si="6"/>
        <v>1.0380286905916568E-2</v>
      </c>
      <c r="L26" s="52">
        <f t="shared" si="10"/>
        <v>0.73543704638687324</v>
      </c>
      <c r="N26" s="27">
        <f t="shared" si="0"/>
        <v>2.6813377844099495</v>
      </c>
      <c r="O26" s="152">
        <f t="shared" si="1"/>
        <v>2.7542568884194423</v>
      </c>
      <c r="P26" s="52">
        <f t="shared" si="11"/>
        <v>2.7195045858625082E-2</v>
      </c>
    </row>
    <row r="27" spans="1:16" ht="20.100000000000001" customHeight="1" x14ac:dyDescent="0.25">
      <c r="A27" s="8" t="s">
        <v>185</v>
      </c>
      <c r="B27" s="19">
        <v>483.92999999999995</v>
      </c>
      <c r="C27" s="140">
        <v>971.2299999999999</v>
      </c>
      <c r="D27" s="247">
        <f t="shared" si="2"/>
        <v>4.5142151181664127E-3</v>
      </c>
      <c r="E27" s="215">
        <f t="shared" si="3"/>
        <v>8.6214587267070472E-3</v>
      </c>
      <c r="F27" s="52">
        <f t="shared" si="9"/>
        <v>1.0069638170809827</v>
      </c>
      <c r="H27" s="19">
        <v>146.20899999999997</v>
      </c>
      <c r="I27" s="140">
        <v>246.53100000000001</v>
      </c>
      <c r="J27" s="247">
        <f t="shared" si="5"/>
        <v>5.5269921567282871E-3</v>
      </c>
      <c r="K27" s="215">
        <f t="shared" si="6"/>
        <v>8.4603260772767516E-3</v>
      </c>
      <c r="L27" s="52">
        <f t="shared" si="10"/>
        <v>0.68615475107551549</v>
      </c>
      <c r="N27" s="27">
        <f t="shared" si="0"/>
        <v>3.0212840700101253</v>
      </c>
      <c r="O27" s="152">
        <f t="shared" si="1"/>
        <v>2.5383379837937463</v>
      </c>
      <c r="P27" s="52">
        <f t="shared" si="11"/>
        <v>-0.15984795703595012</v>
      </c>
    </row>
    <row r="28" spans="1:16" ht="20.100000000000001" customHeight="1" x14ac:dyDescent="0.25">
      <c r="A28" s="8" t="s">
        <v>177</v>
      </c>
      <c r="B28" s="19">
        <v>64.099999999999994</v>
      </c>
      <c r="C28" s="140">
        <v>97.469999999999985</v>
      </c>
      <c r="D28" s="247">
        <f t="shared" si="2"/>
        <v>5.979401753858348E-4</v>
      </c>
      <c r="E28" s="215">
        <f t="shared" si="3"/>
        <v>8.6522613808483661E-4</v>
      </c>
      <c r="F28" s="52">
        <f t="shared" ref="F28:F29" si="12">(C28-B28)/B28</f>
        <v>0.52059282371294846</v>
      </c>
      <c r="H28" s="19">
        <v>112.59299999999999</v>
      </c>
      <c r="I28" s="140">
        <v>192.215</v>
      </c>
      <c r="J28" s="247">
        <f t="shared" si="5"/>
        <v>4.2562402307827025E-3</v>
      </c>
      <c r="K28" s="215">
        <f t="shared" si="6"/>
        <v>6.5963370811125211E-3</v>
      </c>
      <c r="L28" s="52">
        <f t="shared" si="10"/>
        <v>0.70716652012114445</v>
      </c>
      <c r="N28" s="27">
        <f t="shared" si="0"/>
        <v>17.565210608424337</v>
      </c>
      <c r="O28" s="152">
        <f t="shared" si="1"/>
        <v>19.720426797989127</v>
      </c>
      <c r="P28" s="52">
        <f t="shared" si="11"/>
        <v>0.12269799876644466</v>
      </c>
    </row>
    <row r="29" spans="1:16" ht="20.100000000000001" customHeight="1" x14ac:dyDescent="0.25">
      <c r="A29" s="8" t="s">
        <v>204</v>
      </c>
      <c r="B29" s="19">
        <v>1906.02</v>
      </c>
      <c r="C29" s="140">
        <v>753.48</v>
      </c>
      <c r="D29" s="247">
        <f t="shared" si="2"/>
        <v>1.7779811748656928E-2</v>
      </c>
      <c r="E29" s="215">
        <f t="shared" si="3"/>
        <v>6.6885256029974634E-3</v>
      </c>
      <c r="F29" s="52">
        <f t="shared" si="12"/>
        <v>-0.60468410614788926</v>
      </c>
      <c r="H29" s="19">
        <v>450.14</v>
      </c>
      <c r="I29" s="140">
        <v>188.898</v>
      </c>
      <c r="J29" s="247">
        <f t="shared" si="5"/>
        <v>1.7016190859862741E-2</v>
      </c>
      <c r="K29" s="215">
        <f t="shared" si="6"/>
        <v>6.4825059539993912E-3</v>
      </c>
      <c r="L29" s="52">
        <f t="shared" si="10"/>
        <v>-0.58035722219753849</v>
      </c>
      <c r="N29" s="27">
        <f t="shared" si="0"/>
        <v>2.3616751135874754</v>
      </c>
      <c r="O29" s="152">
        <f t="shared" si="1"/>
        <v>2.507007485268355</v>
      </c>
      <c r="P29" s="52">
        <f t="shared" si="11"/>
        <v>6.1537834245165998E-2</v>
      </c>
    </row>
    <row r="30" spans="1:16" ht="20.100000000000001" customHeight="1" x14ac:dyDescent="0.25">
      <c r="A30" s="8" t="s">
        <v>187</v>
      </c>
      <c r="B30" s="19">
        <v>874.86999999999989</v>
      </c>
      <c r="C30" s="140">
        <v>631.88</v>
      </c>
      <c r="D30" s="247">
        <f t="shared" si="2"/>
        <v>8.1609972112294121E-3</v>
      </c>
      <c r="E30" s="215">
        <f t="shared" si="3"/>
        <v>5.6091011812152113E-3</v>
      </c>
      <c r="F30" s="52">
        <f t="shared" ref="F30" si="13">(C30-B30)/B30</f>
        <v>-0.27774412198383752</v>
      </c>
      <c r="H30" s="19">
        <v>239.70000000000002</v>
      </c>
      <c r="I30" s="140">
        <v>173.137</v>
      </c>
      <c r="J30" s="247">
        <f t="shared" si="5"/>
        <v>9.0611386437754911E-3</v>
      </c>
      <c r="K30" s="215">
        <f t="shared" si="6"/>
        <v>5.9416279333692921E-3</v>
      </c>
      <c r="L30" s="52">
        <f t="shared" ref="L30" si="14">(I30-H30)/H30</f>
        <v>-0.27769294952023366</v>
      </c>
      <c r="N30" s="27">
        <f t="shared" si="0"/>
        <v>2.7398356327225764</v>
      </c>
      <c r="O30" s="152">
        <f t="shared" si="1"/>
        <v>2.7400297524846491</v>
      </c>
      <c r="P30" s="52">
        <f t="shared" ref="P30" si="15">(O30-N30)/N30</f>
        <v>7.0850878700279518E-5</v>
      </c>
    </row>
    <row r="31" spans="1:16" ht="20.100000000000001" customHeight="1" x14ac:dyDescent="0.25">
      <c r="A31" s="8" t="s">
        <v>197</v>
      </c>
      <c r="B31" s="19">
        <v>399.59000000000003</v>
      </c>
      <c r="C31" s="140">
        <v>517.11</v>
      </c>
      <c r="D31" s="247">
        <f t="shared" si="2"/>
        <v>3.7274713679005581E-3</v>
      </c>
      <c r="E31" s="215">
        <f t="shared" si="3"/>
        <v>4.5903056147024715E-3</v>
      </c>
      <c r="F31" s="52">
        <f t="shared" ref="F31:F32" si="16">(C31-B31)/B31</f>
        <v>0.29410145399034004</v>
      </c>
      <c r="H31" s="19">
        <v>135.93899999999999</v>
      </c>
      <c r="I31" s="140">
        <v>168.18</v>
      </c>
      <c r="J31" s="247">
        <f t="shared" si="5"/>
        <v>5.1387656491288956E-3</v>
      </c>
      <c r="K31" s="215">
        <f t="shared" si="6"/>
        <v>5.7715161163358931E-3</v>
      </c>
      <c r="L31" s="52">
        <f t="shared" ref="L31:L32" si="17">(I31-H31)/H31</f>
        <v>0.23717255533732054</v>
      </c>
      <c r="N31" s="27">
        <f t="shared" si="0"/>
        <v>3.4019620110613373</v>
      </c>
      <c r="O31" s="152">
        <f t="shared" si="1"/>
        <v>3.2523060857457797</v>
      </c>
      <c r="P31" s="52">
        <f t="shared" ref="P31:P32" si="18">(O31-N31)/N31</f>
        <v>-4.3991063048016886E-2</v>
      </c>
    </row>
    <row r="32" spans="1:16" ht="20.100000000000001" customHeight="1" thickBot="1" x14ac:dyDescent="0.3">
      <c r="A32" s="8" t="s">
        <v>17</v>
      </c>
      <c r="B32" s="19">
        <f>B33-SUM(B7:B31)</f>
        <v>8432.5899999999529</v>
      </c>
      <c r="C32" s="140">
        <f>C33-SUM(C7:C31)</f>
        <v>6890.5799999999435</v>
      </c>
      <c r="D32" s="247">
        <f t="shared" si="2"/>
        <v>7.8661222208374557E-2</v>
      </c>
      <c r="E32" s="215">
        <f t="shared" si="3"/>
        <v>6.1166614574377401E-2</v>
      </c>
      <c r="F32" s="52">
        <f t="shared" si="16"/>
        <v>-0.18286315355069058</v>
      </c>
      <c r="H32" s="19">
        <f>H33-SUM(H7:H31)</f>
        <v>1914.4670000000042</v>
      </c>
      <c r="I32" s="140">
        <f>I33-SUM(I7:I31)</f>
        <v>1716.0900000000038</v>
      </c>
      <c r="J32" s="247">
        <f t="shared" si="5"/>
        <v>7.2370675494088321E-2</v>
      </c>
      <c r="K32" s="215">
        <f t="shared" si="6"/>
        <v>5.8891908027606639E-2</v>
      </c>
      <c r="L32" s="52">
        <f t="shared" si="17"/>
        <v>-0.10361996315423561</v>
      </c>
      <c r="N32" s="27">
        <f t="shared" si="0"/>
        <v>2.2703190834607336</v>
      </c>
      <c r="O32" s="152">
        <f t="shared" si="1"/>
        <v>2.4904870127043264</v>
      </c>
      <c r="P32" s="52">
        <f t="shared" si="18"/>
        <v>9.6976645638718939E-2</v>
      </c>
    </row>
    <row r="33" spans="1:16" ht="26.25" customHeight="1" thickBot="1" x14ac:dyDescent="0.3">
      <c r="A33" s="12" t="s">
        <v>18</v>
      </c>
      <c r="B33" s="17">
        <v>107201.35999999996</v>
      </c>
      <c r="C33" s="145">
        <v>112652.62999999998</v>
      </c>
      <c r="D33" s="243">
        <f>SUM(D7:D32)</f>
        <v>0.99999999999999989</v>
      </c>
      <c r="E33" s="244">
        <f>SUM(E7:E32)</f>
        <v>0.99999999999999978</v>
      </c>
      <c r="F33" s="57">
        <f t="shared" si="4"/>
        <v>5.085075413222389E-2</v>
      </c>
      <c r="G33" s="1"/>
      <c r="H33" s="17">
        <v>26453.629000000001</v>
      </c>
      <c r="I33" s="145">
        <v>29139.656999999996</v>
      </c>
      <c r="J33" s="243">
        <f>SUM(J7:J32)</f>
        <v>1.0000000000000002</v>
      </c>
      <c r="K33" s="244">
        <f>SUM(K7:K32)</f>
        <v>1</v>
      </c>
      <c r="L33" s="57">
        <f t="shared" si="7"/>
        <v>0.10153722198190633</v>
      </c>
      <c r="N33" s="29">
        <f t="shared" si="0"/>
        <v>2.4676579662795333</v>
      </c>
      <c r="O33" s="146">
        <f t="shared" si="1"/>
        <v>2.5866823526445852</v>
      </c>
      <c r="P33" s="57">
        <f t="shared" si="8"/>
        <v>4.8233745515592674E-2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jan-fev</v>
      </c>
      <c r="C37" s="347"/>
      <c r="D37" s="345" t="str">
        <f>B5</f>
        <v>jan-fev</v>
      </c>
      <c r="E37" s="347"/>
      <c r="F37" s="131" t="str">
        <f>F5</f>
        <v>2023/2022</v>
      </c>
      <c r="H37" s="348" t="str">
        <f>B5</f>
        <v>jan-fev</v>
      </c>
      <c r="I37" s="347"/>
      <c r="J37" s="345" t="str">
        <f>B5</f>
        <v>jan-fev</v>
      </c>
      <c r="K37" s="346"/>
      <c r="L37" s="131" t="str">
        <f>L5</f>
        <v>2023/2022</v>
      </c>
      <c r="N37" s="348" t="str">
        <f>B5</f>
        <v>jan-fev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171</v>
      </c>
      <c r="B39" s="39">
        <v>10459.64</v>
      </c>
      <c r="C39" s="147">
        <v>10962.320000000002</v>
      </c>
      <c r="D39" s="247">
        <f t="shared" ref="D39:D61" si="19">B39/$B$62</f>
        <v>0.23847261015887244</v>
      </c>
      <c r="E39" s="246">
        <f t="shared" ref="E39:E61" si="20">C39/$C$62</f>
        <v>0.23093820066009907</v>
      </c>
      <c r="F39" s="52">
        <f>(C39-B39)/B39</f>
        <v>4.805901541544471E-2</v>
      </c>
      <c r="H39" s="39">
        <v>2475.7370000000001</v>
      </c>
      <c r="I39" s="147">
        <v>2739.17</v>
      </c>
      <c r="J39" s="247">
        <f t="shared" ref="J39:J61" si="21">H39/$H$62</f>
        <v>0.24435633346417723</v>
      </c>
      <c r="K39" s="246">
        <f t="shared" ref="K39:K61" si="22">I39/$I$62</f>
        <v>0.2325902681236777</v>
      </c>
      <c r="L39" s="52">
        <f>(I39-H39)/H39</f>
        <v>0.10640589044797569</v>
      </c>
      <c r="N39" s="27">
        <f t="shared" ref="N39:N62" si="23">(H39/B39)*10</f>
        <v>2.3669428393329026</v>
      </c>
      <c r="O39" s="151">
        <f t="shared" ref="O39:O62" si="24">(I39/C39)*10</f>
        <v>2.4987137759160465</v>
      </c>
      <c r="P39" s="61">
        <f t="shared" si="8"/>
        <v>5.5671364087643997E-2</v>
      </c>
    </row>
    <row r="40" spans="1:16" ht="20.100000000000001" customHeight="1" x14ac:dyDescent="0.25">
      <c r="A40" s="38" t="s">
        <v>173</v>
      </c>
      <c r="B40" s="19">
        <v>10227.620000000001</v>
      </c>
      <c r="C40" s="140">
        <v>10597.989999999998</v>
      </c>
      <c r="D40" s="247">
        <f t="shared" si="19"/>
        <v>0.23318271346940117</v>
      </c>
      <c r="E40" s="215">
        <f t="shared" si="20"/>
        <v>0.22326302655037644</v>
      </c>
      <c r="F40" s="52">
        <f t="shared" ref="F40:F62" si="25">(C40-B40)/B40</f>
        <v>3.6212725932328063E-2</v>
      </c>
      <c r="H40" s="19">
        <v>2260.7940000000003</v>
      </c>
      <c r="I40" s="140">
        <v>2422.6330000000003</v>
      </c>
      <c r="J40" s="247">
        <f t="shared" si="21"/>
        <v>0.22314136459478984</v>
      </c>
      <c r="K40" s="215">
        <f t="shared" si="22"/>
        <v>0.2057122628516192</v>
      </c>
      <c r="L40" s="52">
        <f t="shared" ref="L40:L62" si="26">(I40-H40)/H40</f>
        <v>7.1585027207255472E-2</v>
      </c>
      <c r="N40" s="27">
        <f t="shared" si="23"/>
        <v>2.2104790752882879</v>
      </c>
      <c r="O40" s="152">
        <f t="shared" si="24"/>
        <v>2.2859362954673488</v>
      </c>
      <c r="P40" s="52">
        <f t="shared" si="8"/>
        <v>3.4136138641900439E-2</v>
      </c>
    </row>
    <row r="41" spans="1:16" ht="20.100000000000001" customHeight="1" x14ac:dyDescent="0.25">
      <c r="A41" s="38" t="s">
        <v>167</v>
      </c>
      <c r="B41" s="19">
        <v>3183.2</v>
      </c>
      <c r="C41" s="140">
        <v>6651.45</v>
      </c>
      <c r="D41" s="247">
        <f t="shared" si="19"/>
        <v>7.2574774338096032E-2</v>
      </c>
      <c r="E41" s="215">
        <f t="shared" si="20"/>
        <v>0.14012306653889101</v>
      </c>
      <c r="F41" s="52">
        <f t="shared" si="25"/>
        <v>1.0895482533299825</v>
      </c>
      <c r="H41" s="19">
        <v>737.947</v>
      </c>
      <c r="I41" s="140">
        <v>1742.1229999999998</v>
      </c>
      <c r="J41" s="247">
        <f t="shared" si="21"/>
        <v>7.2835694264329856E-2</v>
      </c>
      <c r="K41" s="215">
        <f t="shared" si="22"/>
        <v>0.14792833437662711</v>
      </c>
      <c r="L41" s="52">
        <f t="shared" si="26"/>
        <v>1.3607698113821181</v>
      </c>
      <c r="N41" s="27">
        <f t="shared" si="23"/>
        <v>2.3182552148781101</v>
      </c>
      <c r="O41" s="152">
        <f t="shared" si="24"/>
        <v>2.619162738951657</v>
      </c>
      <c r="P41" s="52">
        <f t="shared" si="8"/>
        <v>0.12979913606680618</v>
      </c>
    </row>
    <row r="42" spans="1:16" ht="20.100000000000001" customHeight="1" x14ac:dyDescent="0.25">
      <c r="A42" s="38" t="s">
        <v>178</v>
      </c>
      <c r="B42" s="19">
        <v>5482.9699999999993</v>
      </c>
      <c r="C42" s="140">
        <v>4981.92</v>
      </c>
      <c r="D42" s="247">
        <f t="shared" si="19"/>
        <v>0.12500795126053982</v>
      </c>
      <c r="E42" s="215">
        <f t="shared" si="20"/>
        <v>0.10495183871959227</v>
      </c>
      <c r="F42" s="52">
        <f t="shared" si="25"/>
        <v>-9.1382954858406903E-2</v>
      </c>
      <c r="H42" s="19">
        <v>1076.4840000000002</v>
      </c>
      <c r="I42" s="140">
        <v>1103.0159999999998</v>
      </c>
      <c r="J42" s="247">
        <f t="shared" si="21"/>
        <v>0.10624944542689768</v>
      </c>
      <c r="K42" s="215">
        <f t="shared" si="22"/>
        <v>9.366004562867819E-2</v>
      </c>
      <c r="L42" s="52">
        <f t="shared" si="26"/>
        <v>2.4646906038547432E-2</v>
      </c>
      <c r="N42" s="27">
        <f t="shared" si="23"/>
        <v>1.9633227976808196</v>
      </c>
      <c r="O42" s="152">
        <f t="shared" si="24"/>
        <v>2.2140379612679446</v>
      </c>
      <c r="P42" s="52">
        <f t="shared" si="8"/>
        <v>0.12769941034825397</v>
      </c>
    </row>
    <row r="43" spans="1:16" ht="20.100000000000001" customHeight="1" x14ac:dyDescent="0.25">
      <c r="A43" s="38" t="s">
        <v>169</v>
      </c>
      <c r="B43" s="19">
        <v>2876.56</v>
      </c>
      <c r="C43" s="140">
        <v>3618.33</v>
      </c>
      <c r="D43" s="247">
        <f t="shared" si="19"/>
        <v>6.5583592884516692E-2</v>
      </c>
      <c r="E43" s="215">
        <f t="shared" si="20"/>
        <v>7.6225709484347856E-2</v>
      </c>
      <c r="F43" s="52">
        <f t="shared" si="25"/>
        <v>0.25786703562588648</v>
      </c>
      <c r="H43" s="19">
        <v>669.17899999999997</v>
      </c>
      <c r="I43" s="140">
        <v>1063.3119999999999</v>
      </c>
      <c r="J43" s="247">
        <f t="shared" si="21"/>
        <v>6.6048262344192712E-2</v>
      </c>
      <c r="K43" s="215">
        <f t="shared" si="22"/>
        <v>9.0288672546473547E-2</v>
      </c>
      <c r="L43" s="52">
        <f t="shared" si="26"/>
        <v>0.588979929137047</v>
      </c>
      <c r="N43" s="27">
        <f t="shared" si="23"/>
        <v>2.3263168506827601</v>
      </c>
      <c r="O43" s="152">
        <f t="shared" si="24"/>
        <v>2.938681657007514</v>
      </c>
      <c r="P43" s="52">
        <f t="shared" ref="P43:P50" si="27">(O43-N43)/N43</f>
        <v>0.26323362019452706</v>
      </c>
    </row>
    <row r="44" spans="1:16" ht="20.100000000000001" customHeight="1" x14ac:dyDescent="0.25">
      <c r="A44" s="38" t="s">
        <v>163</v>
      </c>
      <c r="B44" s="19">
        <v>3281.94</v>
      </c>
      <c r="C44" s="140">
        <v>2953.69</v>
      </c>
      <c r="D44" s="247">
        <f t="shared" si="19"/>
        <v>7.4825978540830257E-2</v>
      </c>
      <c r="E44" s="215">
        <f t="shared" si="20"/>
        <v>6.2224041435364773E-2</v>
      </c>
      <c r="F44" s="52">
        <f t="shared" ref="F44:F55" si="28">(C44-B44)/B44</f>
        <v>-0.10001706307854501</v>
      </c>
      <c r="H44" s="19">
        <v>595.69399999999996</v>
      </c>
      <c r="I44" s="140">
        <v>602.85800000000006</v>
      </c>
      <c r="J44" s="247">
        <f t="shared" si="21"/>
        <v>5.8795260444307933E-2</v>
      </c>
      <c r="K44" s="215">
        <f t="shared" si="22"/>
        <v>5.1190288978232128E-2</v>
      </c>
      <c r="L44" s="52">
        <f t="shared" ref="L44:L55" si="29">(I44-H44)/H44</f>
        <v>1.2026308809556754E-2</v>
      </c>
      <c r="N44" s="27">
        <f t="shared" si="23"/>
        <v>1.815066698355241</v>
      </c>
      <c r="O44" s="152">
        <f t="shared" si="24"/>
        <v>2.0410334192146093</v>
      </c>
      <c r="P44" s="52">
        <f t="shared" si="27"/>
        <v>0.12449499572888013</v>
      </c>
    </row>
    <row r="45" spans="1:16" ht="20.100000000000001" customHeight="1" x14ac:dyDescent="0.25">
      <c r="A45" s="38" t="s">
        <v>176</v>
      </c>
      <c r="B45" s="19">
        <v>1862.21</v>
      </c>
      <c r="C45" s="140">
        <v>1622.06</v>
      </c>
      <c r="D45" s="247">
        <f t="shared" si="19"/>
        <v>4.2457109361694466E-2</v>
      </c>
      <c r="E45" s="215">
        <f t="shared" si="20"/>
        <v>3.4171198958132969E-2</v>
      </c>
      <c r="F45" s="52">
        <f t="shared" si="28"/>
        <v>-0.12895967694298716</v>
      </c>
      <c r="H45" s="19">
        <v>545.87400000000002</v>
      </c>
      <c r="I45" s="140">
        <v>459.99199999999996</v>
      </c>
      <c r="J45" s="247">
        <f t="shared" si="21"/>
        <v>5.3878004478433814E-2</v>
      </c>
      <c r="K45" s="215">
        <f t="shared" si="22"/>
        <v>3.9059153909668527E-2</v>
      </c>
      <c r="L45" s="52">
        <f t="shared" si="29"/>
        <v>-0.15732934706544011</v>
      </c>
      <c r="N45" s="27">
        <f t="shared" si="23"/>
        <v>2.9313235349396689</v>
      </c>
      <c r="O45" s="152">
        <f t="shared" si="24"/>
        <v>2.8358507083585072</v>
      </c>
      <c r="P45" s="52">
        <f t="shared" si="27"/>
        <v>-3.2569870041017739E-2</v>
      </c>
    </row>
    <row r="46" spans="1:16" ht="20.100000000000001" customHeight="1" x14ac:dyDescent="0.25">
      <c r="A46" s="38" t="s">
        <v>174</v>
      </c>
      <c r="B46" s="19">
        <v>1123.1299999999999</v>
      </c>
      <c r="C46" s="140">
        <v>1351.82</v>
      </c>
      <c r="D46" s="247">
        <f t="shared" si="19"/>
        <v>2.5606592831850274E-2</v>
      </c>
      <c r="E46" s="215">
        <f t="shared" si="20"/>
        <v>2.8478176008028874E-2</v>
      </c>
      <c r="F46" s="52">
        <f t="shared" si="28"/>
        <v>0.20361845912761664</v>
      </c>
      <c r="H46" s="19">
        <v>306.97899999999998</v>
      </c>
      <c r="I46" s="140">
        <v>380.13499999999993</v>
      </c>
      <c r="J46" s="247">
        <f t="shared" si="21"/>
        <v>3.0298962648496047E-2</v>
      </c>
      <c r="K46" s="215">
        <f t="shared" si="22"/>
        <v>3.2278281951537952E-2</v>
      </c>
      <c r="L46" s="52">
        <f t="shared" si="29"/>
        <v>0.23830946090774924</v>
      </c>
      <c r="N46" s="27">
        <f t="shared" si="23"/>
        <v>2.7332454836038571</v>
      </c>
      <c r="O46" s="152">
        <f t="shared" si="24"/>
        <v>2.8120237901495759</v>
      </c>
      <c r="P46" s="52">
        <f t="shared" si="27"/>
        <v>2.8822258014617672E-2</v>
      </c>
    </row>
    <row r="47" spans="1:16" ht="20.100000000000001" customHeight="1" x14ac:dyDescent="0.25">
      <c r="A47" s="38" t="s">
        <v>172</v>
      </c>
      <c r="B47" s="19">
        <v>2858.87</v>
      </c>
      <c r="C47" s="140">
        <v>1121.19</v>
      </c>
      <c r="D47" s="247">
        <f t="shared" si="19"/>
        <v>6.5180273030897393E-2</v>
      </c>
      <c r="E47" s="215">
        <f t="shared" si="20"/>
        <v>2.3619598880355294E-2</v>
      </c>
      <c r="F47" s="52">
        <f t="shared" si="28"/>
        <v>-0.6078205724639455</v>
      </c>
      <c r="H47" s="19">
        <v>778.68999999999994</v>
      </c>
      <c r="I47" s="140">
        <v>338.46799999999996</v>
      </c>
      <c r="J47" s="247">
        <f t="shared" si="21"/>
        <v>7.6857046328111647E-2</v>
      </c>
      <c r="K47" s="215">
        <f t="shared" si="22"/>
        <v>2.8740225276738914E-2</v>
      </c>
      <c r="L47" s="52">
        <f t="shared" si="29"/>
        <v>-0.56533665515160081</v>
      </c>
      <c r="N47" s="27">
        <f t="shared" si="23"/>
        <v>2.7237684819526597</v>
      </c>
      <c r="O47" s="152">
        <f t="shared" si="24"/>
        <v>3.0188282093133183</v>
      </c>
      <c r="P47" s="52">
        <f t="shared" si="27"/>
        <v>0.10832775594390141</v>
      </c>
    </row>
    <row r="48" spans="1:16" ht="20.100000000000001" customHeight="1" x14ac:dyDescent="0.25">
      <c r="A48" s="38" t="s">
        <v>175</v>
      </c>
      <c r="B48" s="19">
        <v>397.55</v>
      </c>
      <c r="C48" s="140">
        <v>1203.9099999999999</v>
      </c>
      <c r="D48" s="247">
        <f t="shared" si="19"/>
        <v>9.0638670325804468E-3</v>
      </c>
      <c r="E48" s="215">
        <f t="shared" si="20"/>
        <v>2.5362223430505568E-2</v>
      </c>
      <c r="F48" s="52">
        <f t="shared" si="28"/>
        <v>2.0283234813231039</v>
      </c>
      <c r="H48" s="19">
        <v>129.70500000000001</v>
      </c>
      <c r="I48" s="140">
        <v>313.065</v>
      </c>
      <c r="J48" s="247">
        <f t="shared" si="21"/>
        <v>1.2801940687549248E-2</v>
      </c>
      <c r="K48" s="215">
        <f t="shared" si="22"/>
        <v>2.6583188443995501E-2</v>
      </c>
      <c r="L48" s="52">
        <f t="shared" si="29"/>
        <v>1.4136694807447667</v>
      </c>
      <c r="N48" s="27">
        <f t="shared" si="23"/>
        <v>3.2626084769211423</v>
      </c>
      <c r="O48" s="152">
        <f t="shared" si="24"/>
        <v>2.6004020234070655</v>
      </c>
      <c r="P48" s="52">
        <f t="shared" si="27"/>
        <v>-0.2029684095405121</v>
      </c>
    </row>
    <row r="49" spans="1:16" ht="20.100000000000001" customHeight="1" x14ac:dyDescent="0.25">
      <c r="A49" s="38" t="s">
        <v>185</v>
      </c>
      <c r="B49" s="19">
        <v>483.92999999999995</v>
      </c>
      <c r="C49" s="140">
        <v>971.2299999999999</v>
      </c>
      <c r="D49" s="247">
        <f t="shared" si="19"/>
        <v>1.1033271721988818E-2</v>
      </c>
      <c r="E49" s="215">
        <f t="shared" si="20"/>
        <v>2.0460459886876864E-2</v>
      </c>
      <c r="F49" s="52">
        <f t="shared" si="28"/>
        <v>1.0069638170809827</v>
      </c>
      <c r="H49" s="19">
        <v>146.20899999999997</v>
      </c>
      <c r="I49" s="140">
        <v>246.53100000000001</v>
      </c>
      <c r="J49" s="247">
        <f t="shared" si="21"/>
        <v>1.4430892764241065E-2</v>
      </c>
      <c r="K49" s="215">
        <f t="shared" si="22"/>
        <v>2.0933608133412086E-2</v>
      </c>
      <c r="L49" s="52">
        <f t="shared" si="29"/>
        <v>0.68615475107551549</v>
      </c>
      <c r="N49" s="27">
        <f t="shared" ref="N49" si="30">(H49/B49)*10</f>
        <v>3.0212840700101253</v>
      </c>
      <c r="O49" s="152">
        <f t="shared" ref="O49" si="31">(I49/C49)*10</f>
        <v>2.5383379837937463</v>
      </c>
      <c r="P49" s="52">
        <f t="shared" ref="P49" si="32">(O49-N49)/N49</f>
        <v>-0.15984795703595012</v>
      </c>
    </row>
    <row r="50" spans="1:16" ht="20.100000000000001" customHeight="1" x14ac:dyDescent="0.25">
      <c r="A50" s="38" t="s">
        <v>187</v>
      </c>
      <c r="B50" s="19">
        <v>874.86999999999989</v>
      </c>
      <c r="C50" s="140">
        <v>631.88</v>
      </c>
      <c r="D50" s="247">
        <f t="shared" si="19"/>
        <v>1.9946435293154707E-2</v>
      </c>
      <c r="E50" s="215">
        <f t="shared" si="20"/>
        <v>1.3311528055475792E-2</v>
      </c>
      <c r="F50" s="52">
        <f t="shared" si="28"/>
        <v>-0.27774412198383752</v>
      </c>
      <c r="H50" s="19">
        <v>239.70000000000002</v>
      </c>
      <c r="I50" s="140">
        <v>173.137</v>
      </c>
      <c r="J50" s="247">
        <f t="shared" si="21"/>
        <v>2.3658495684866075E-2</v>
      </c>
      <c r="K50" s="215">
        <f t="shared" si="22"/>
        <v>1.4701526831897686E-2</v>
      </c>
      <c r="L50" s="52">
        <f t="shared" si="29"/>
        <v>-0.27769294952023366</v>
      </c>
      <c r="N50" s="27">
        <f t="shared" si="23"/>
        <v>2.7398356327225764</v>
      </c>
      <c r="O50" s="152">
        <f t="shared" si="24"/>
        <v>2.7400297524846491</v>
      </c>
      <c r="P50" s="52">
        <f t="shared" si="27"/>
        <v>7.0850878700279518E-5</v>
      </c>
    </row>
    <row r="51" spans="1:16" ht="20.100000000000001" customHeight="1" x14ac:dyDescent="0.25">
      <c r="A51" s="38" t="s">
        <v>190</v>
      </c>
      <c r="B51" s="19">
        <v>201.18</v>
      </c>
      <c r="C51" s="140">
        <v>289.46000000000004</v>
      </c>
      <c r="D51" s="247">
        <f t="shared" si="19"/>
        <v>4.5867658649592106E-3</v>
      </c>
      <c r="E51" s="215">
        <f t="shared" si="20"/>
        <v>6.0979219328638713E-3</v>
      </c>
      <c r="F51" s="52">
        <f t="shared" si="28"/>
        <v>0.43881101501143266</v>
      </c>
      <c r="H51" s="19">
        <v>44.653999999999996</v>
      </c>
      <c r="I51" s="140">
        <v>68.830000000000013</v>
      </c>
      <c r="J51" s="247">
        <f t="shared" si="21"/>
        <v>4.4073694881602401E-3</v>
      </c>
      <c r="K51" s="215">
        <f t="shared" si="22"/>
        <v>5.8445398259154195E-3</v>
      </c>
      <c r="L51" s="52">
        <f t="shared" si="29"/>
        <v>0.54140726474671963</v>
      </c>
      <c r="N51" s="27">
        <f t="shared" ref="N51" si="33">(H51/B51)*10</f>
        <v>2.2196043344268812</v>
      </c>
      <c r="O51" s="152">
        <f t="shared" ref="O51" si="34">(I51/C51)*10</f>
        <v>2.3778760450494025</v>
      </c>
      <c r="P51" s="52">
        <f t="shared" ref="P51" si="35">(O51-N51)/N51</f>
        <v>7.1306272098891121E-2</v>
      </c>
    </row>
    <row r="52" spans="1:16" ht="20.100000000000001" customHeight="1" x14ac:dyDescent="0.25">
      <c r="A52" s="38" t="s">
        <v>188</v>
      </c>
      <c r="B52" s="19">
        <v>149.57</v>
      </c>
      <c r="C52" s="140">
        <v>234.36999999999998</v>
      </c>
      <c r="D52" s="247">
        <f t="shared" si="19"/>
        <v>3.4100933016301279E-3</v>
      </c>
      <c r="E52" s="215">
        <f t="shared" si="20"/>
        <v>4.9373660036112254E-3</v>
      </c>
      <c r="F52" s="52">
        <f t="shared" si="28"/>
        <v>0.56695861469546027</v>
      </c>
      <c r="H52" s="19">
        <v>33.536999999999999</v>
      </c>
      <c r="I52" s="140">
        <v>57.867000000000004</v>
      </c>
      <c r="J52" s="247">
        <f t="shared" si="21"/>
        <v>3.3101166866222509E-3</v>
      </c>
      <c r="K52" s="215">
        <f t="shared" si="22"/>
        <v>4.9136421052774597E-3</v>
      </c>
      <c r="L52" s="52">
        <f t="shared" si="29"/>
        <v>0.72546739422130802</v>
      </c>
      <c r="N52" s="27">
        <f t="shared" ref="N52:N53" si="36">(H52/B52)*10</f>
        <v>2.2422277194624591</v>
      </c>
      <c r="O52" s="152">
        <f t="shared" ref="O52:O53" si="37">(I52/C52)*10</f>
        <v>2.4690446729530233</v>
      </c>
      <c r="P52" s="52">
        <f t="shared" ref="P52:P53" si="38">(O52-N52)/N52</f>
        <v>0.10115696613765002</v>
      </c>
    </row>
    <row r="53" spans="1:16" ht="20.100000000000001" customHeight="1" x14ac:dyDescent="0.25">
      <c r="A53" s="38" t="s">
        <v>192</v>
      </c>
      <c r="B53" s="19">
        <v>81.460000000000008</v>
      </c>
      <c r="C53" s="140">
        <v>149.53</v>
      </c>
      <c r="D53" s="247">
        <f t="shared" si="19"/>
        <v>1.8572320675990523E-3</v>
      </c>
      <c r="E53" s="215">
        <f t="shared" si="20"/>
        <v>3.1500803794000365E-3</v>
      </c>
      <c r="F53" s="52">
        <f t="shared" si="28"/>
        <v>0.83562484655045399</v>
      </c>
      <c r="H53" s="19">
        <v>16.38</v>
      </c>
      <c r="I53" s="140">
        <v>26.638000000000002</v>
      </c>
      <c r="J53" s="247">
        <f t="shared" si="21"/>
        <v>1.6167132220196341E-3</v>
      </c>
      <c r="K53" s="215">
        <f t="shared" si="22"/>
        <v>2.2619039936471728E-3</v>
      </c>
      <c r="L53" s="52">
        <f t="shared" si="29"/>
        <v>0.62625152625152647</v>
      </c>
      <c r="N53" s="27">
        <f t="shared" si="36"/>
        <v>2.0108028480235696</v>
      </c>
      <c r="O53" s="152">
        <f t="shared" si="37"/>
        <v>1.7814485387547652</v>
      </c>
      <c r="P53" s="52">
        <f t="shared" si="38"/>
        <v>-0.11406106247275219</v>
      </c>
    </row>
    <row r="54" spans="1:16" ht="20.100000000000001" customHeight="1" x14ac:dyDescent="0.25">
      <c r="A54" s="38" t="s">
        <v>191</v>
      </c>
      <c r="B54" s="19">
        <v>202.10999999999996</v>
      </c>
      <c r="C54" s="140">
        <v>48.230000000000004</v>
      </c>
      <c r="D54" s="247">
        <f t="shared" si="19"/>
        <v>4.6079692263987764E-3</v>
      </c>
      <c r="E54" s="215">
        <f t="shared" si="20"/>
        <v>1.0160394348857338E-3</v>
      </c>
      <c r="F54" s="52">
        <f t="shared" si="28"/>
        <v>-0.76136757211419515</v>
      </c>
      <c r="H54" s="19">
        <v>44.796999999999997</v>
      </c>
      <c r="I54" s="140">
        <v>13.683</v>
      </c>
      <c r="J54" s="247">
        <f t="shared" si="21"/>
        <v>4.4214836512096178E-3</v>
      </c>
      <c r="K54" s="215">
        <f t="shared" si="22"/>
        <v>1.161860212668904E-3</v>
      </c>
      <c r="L54" s="52">
        <f t="shared" si="29"/>
        <v>-0.69455543898028882</v>
      </c>
      <c r="N54" s="27">
        <f t="shared" ref="N54" si="39">(H54/B54)*10</f>
        <v>2.2164662807382123</v>
      </c>
      <c r="O54" s="152">
        <f t="shared" ref="O54" si="40">(I54/C54)*10</f>
        <v>2.8370308936346671</v>
      </c>
      <c r="P54" s="52">
        <f t="shared" ref="P54" si="41">(O54-N54)/N54</f>
        <v>0.27997927073800133</v>
      </c>
    </row>
    <row r="55" spans="1:16" ht="20.100000000000001" customHeight="1" x14ac:dyDescent="0.25">
      <c r="A55" s="38" t="s">
        <v>195</v>
      </c>
      <c r="B55" s="19">
        <v>0.56000000000000005</v>
      </c>
      <c r="C55" s="140">
        <v>40.590000000000003</v>
      </c>
      <c r="D55" s="247">
        <f t="shared" si="19"/>
        <v>1.2767615490491889E-5</v>
      </c>
      <c r="E55" s="215">
        <f t="shared" si="20"/>
        <v>8.5509103591150607E-4</v>
      </c>
      <c r="F55" s="52">
        <f t="shared" si="28"/>
        <v>71.482142857142847</v>
      </c>
      <c r="H55" s="19">
        <v>0.46400000000000002</v>
      </c>
      <c r="I55" s="140">
        <v>9.5069999999999997</v>
      </c>
      <c r="J55" s="247">
        <f t="shared" si="21"/>
        <v>4.5797004579799161E-5</v>
      </c>
      <c r="K55" s="215">
        <f t="shared" si="22"/>
        <v>8.0726485725668862E-4</v>
      </c>
      <c r="L55" s="52">
        <f t="shared" si="29"/>
        <v>19.489224137931032</v>
      </c>
      <c r="N55" s="27">
        <f t="shared" ref="N55" si="42">(H55/B55)*10</f>
        <v>8.2857142857142847</v>
      </c>
      <c r="O55" s="152">
        <f t="shared" ref="O55" si="43">(I55/C55)*10</f>
        <v>2.3422025129342199</v>
      </c>
      <c r="P55" s="52">
        <f t="shared" ref="P55" si="44">(O55-N55)/N55</f>
        <v>-0.71732038637000795</v>
      </c>
    </row>
    <row r="56" spans="1:16" ht="20.100000000000001" customHeight="1" x14ac:dyDescent="0.25">
      <c r="A56" s="38" t="s">
        <v>193</v>
      </c>
      <c r="B56" s="19">
        <v>59.499999999999993</v>
      </c>
      <c r="C56" s="140">
        <v>20.009999999999998</v>
      </c>
      <c r="D56" s="247">
        <f t="shared" si="19"/>
        <v>1.356559145864763E-3</v>
      </c>
      <c r="E56" s="215">
        <f t="shared" si="20"/>
        <v>4.2154155281077193E-4</v>
      </c>
      <c r="F56" s="52">
        <f t="shared" ref="F56:F59" si="45">(C56-B56)/B56</f>
        <v>-0.66369747899159659</v>
      </c>
      <c r="H56" s="19">
        <v>10.657</v>
      </c>
      <c r="I56" s="140">
        <v>8.3170000000000002</v>
      </c>
      <c r="J56" s="247">
        <f t="shared" si="21"/>
        <v>1.0518505987218096E-3</v>
      </c>
      <c r="K56" s="215">
        <f t="shared" si="22"/>
        <v>7.062187669931503E-4</v>
      </c>
      <c r="L56" s="52">
        <f t="shared" ref="L56:L59" si="46">(I56-H56)/H56</f>
        <v>-0.21957398892746549</v>
      </c>
      <c r="N56" s="27">
        <f t="shared" si="23"/>
        <v>1.7910924369747903</v>
      </c>
      <c r="O56" s="152">
        <f t="shared" si="24"/>
        <v>4.1564217891054476</v>
      </c>
      <c r="P56" s="52">
        <f t="shared" ref="P56" si="47">(O56-N56)/N56</f>
        <v>1.3206070794010891</v>
      </c>
    </row>
    <row r="57" spans="1:16" ht="20.100000000000001" customHeight="1" x14ac:dyDescent="0.25">
      <c r="A57" s="38" t="s">
        <v>189</v>
      </c>
      <c r="B57" s="19">
        <v>12.2</v>
      </c>
      <c r="C57" s="140">
        <v>5.71</v>
      </c>
      <c r="D57" s="247">
        <f t="shared" si="19"/>
        <v>2.7815162318571611E-4</v>
      </c>
      <c r="E57" s="215">
        <f t="shared" si="20"/>
        <v>1.2028996834330375E-4</v>
      </c>
      <c r="F57" s="52">
        <f t="shared" si="45"/>
        <v>-0.53196721311475403</v>
      </c>
      <c r="H57" s="19">
        <v>4.2670000000000003</v>
      </c>
      <c r="I57" s="140">
        <v>3.8209999999999997</v>
      </c>
      <c r="J57" s="247">
        <f t="shared" si="21"/>
        <v>4.2115478134052378E-4</v>
      </c>
      <c r="K57" s="215">
        <f t="shared" si="22"/>
        <v>3.244513536949413E-4</v>
      </c>
      <c r="L57" s="52">
        <f t="shared" si="46"/>
        <v>-0.10452308413405216</v>
      </c>
      <c r="N57" s="27">
        <f t="shared" ref="N57:N59" si="48">(H57/B57)*10</f>
        <v>3.4975409836065579</v>
      </c>
      <c r="O57" s="152">
        <f t="shared" ref="O57:O59" si="49">(I57/C57)*10</f>
        <v>6.6917688266199651</v>
      </c>
      <c r="P57" s="52">
        <f t="shared" ref="P57:P59" si="50">(O57-N57)/N57</f>
        <v>0.91327817400430189</v>
      </c>
    </row>
    <row r="58" spans="1:16" ht="20.100000000000001" customHeight="1" x14ac:dyDescent="0.25">
      <c r="A58" s="38" t="s">
        <v>211</v>
      </c>
      <c r="B58" s="19">
        <v>4.7300000000000004</v>
      </c>
      <c r="C58" s="140">
        <v>9.1</v>
      </c>
      <c r="D58" s="247">
        <f t="shared" si="19"/>
        <v>1.078407522679047E-4</v>
      </c>
      <c r="E58" s="215">
        <f t="shared" si="20"/>
        <v>1.9170555375202524E-4</v>
      </c>
      <c r="F58" s="52">
        <f t="shared" si="45"/>
        <v>0.92389006342494695</v>
      </c>
      <c r="H58" s="19">
        <v>1.837</v>
      </c>
      <c r="I58" s="140">
        <v>1.56</v>
      </c>
      <c r="J58" s="247">
        <f t="shared" si="21"/>
        <v>1.8131270994200659E-4</v>
      </c>
      <c r="K58" s="215">
        <f t="shared" si="22"/>
        <v>1.3246378219421839E-4</v>
      </c>
      <c r="L58" s="52">
        <f t="shared" si="46"/>
        <v>-0.15078933043004894</v>
      </c>
      <c r="N58" s="27">
        <f t="shared" ref="N58" si="51">(H58/B58)*10</f>
        <v>3.8837209302325575</v>
      </c>
      <c r="O58" s="152">
        <f t="shared" ref="O58" si="52">(I58/C58)*10</f>
        <v>1.7142857142857144</v>
      </c>
      <c r="P58" s="52">
        <f t="shared" ref="P58" si="53">(O58-N58)/N58</f>
        <v>-0.55859709153122317</v>
      </c>
    </row>
    <row r="59" spans="1:16" ht="20.100000000000001" customHeight="1" x14ac:dyDescent="0.25">
      <c r="A59" s="38" t="s">
        <v>186</v>
      </c>
      <c r="B59" s="19">
        <v>1.37</v>
      </c>
      <c r="C59" s="140">
        <v>2.0299999999999998</v>
      </c>
      <c r="D59" s="247">
        <f t="shared" si="19"/>
        <v>3.1235059324953372E-5</v>
      </c>
      <c r="E59" s="215">
        <f t="shared" si="20"/>
        <v>4.2765085067759472E-5</v>
      </c>
      <c r="F59" s="52">
        <f t="shared" si="45"/>
        <v>0.48175182481751799</v>
      </c>
      <c r="H59" s="19">
        <v>0.90300000000000002</v>
      </c>
      <c r="I59" s="140">
        <v>1.2749999999999999</v>
      </c>
      <c r="J59" s="247">
        <f t="shared" si="21"/>
        <v>8.912649813697984E-5</v>
      </c>
      <c r="K59" s="215">
        <f t="shared" si="22"/>
        <v>1.0826366813950541E-4</v>
      </c>
      <c r="L59" s="52">
        <f t="shared" si="46"/>
        <v>0.41196013289036532</v>
      </c>
      <c r="N59" s="27">
        <f t="shared" si="48"/>
        <v>6.5912408759124084</v>
      </c>
      <c r="O59" s="152">
        <f t="shared" si="49"/>
        <v>6.2807881773399021</v>
      </c>
      <c r="P59" s="52">
        <f t="shared" si="50"/>
        <v>-4.7100797014876364E-2</v>
      </c>
    </row>
    <row r="60" spans="1:16" ht="20.100000000000001" customHeight="1" x14ac:dyDescent="0.25">
      <c r="A60" s="38" t="s">
        <v>194</v>
      </c>
      <c r="B60" s="19">
        <v>26.109999999999996</v>
      </c>
      <c r="C60" s="140">
        <v>1.01</v>
      </c>
      <c r="D60" s="247">
        <f t="shared" si="19"/>
        <v>5.9529007224418421E-4</v>
      </c>
      <c r="E60" s="215">
        <f t="shared" si="20"/>
        <v>2.1277209812037965E-5</v>
      </c>
      <c r="F60" s="52">
        <f t="shared" ref="F60:F61" si="54">(C60-B60)/B60</f>
        <v>-0.96131750287246254</v>
      </c>
      <c r="H60" s="19">
        <v>6.270999999999999</v>
      </c>
      <c r="I60" s="140">
        <v>0.38600000000000001</v>
      </c>
      <c r="J60" s="247">
        <f t="shared" si="21"/>
        <v>6.1895046491362176E-4</v>
      </c>
      <c r="K60" s="215">
        <f t="shared" si="22"/>
        <v>3.2776294824979682E-5</v>
      </c>
      <c r="L60" s="52">
        <f t="shared" ref="L60:L61" si="55">(I60-H60)/H60</f>
        <v>-0.93844681868920421</v>
      </c>
      <c r="N60" s="27">
        <f t="shared" ref="N60:N61" si="56">(H60/B60)*10</f>
        <v>2.4017617770968975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9.6899999999950523</v>
      </c>
      <c r="C61" s="140">
        <f>C62-SUM(C39:C60)</f>
        <v>0.80000000000291038</v>
      </c>
      <c r="D61" s="247">
        <f t="shared" si="19"/>
        <v>2.2092534661214861E-4</v>
      </c>
      <c r="E61" s="215">
        <f t="shared" si="20"/>
        <v>1.6853235494744849E-5</v>
      </c>
      <c r="F61" s="52">
        <f t="shared" si="54"/>
        <v>-0.91744066047437367</v>
      </c>
      <c r="H61" s="19">
        <f>H62-SUM(H39:H60)</f>
        <v>4.907999999997628</v>
      </c>
      <c r="I61" s="140">
        <f>I62-SUM(I39:I60)</f>
        <v>0.47999999999774445</v>
      </c>
      <c r="J61" s="247">
        <f t="shared" si="21"/>
        <v>4.8442176396022772E-4</v>
      </c>
      <c r="K61" s="215">
        <f t="shared" si="22"/>
        <v>4.0758086828798754E-5</v>
      </c>
      <c r="L61" s="52">
        <f t="shared" si="55"/>
        <v>-0.90220048899796734</v>
      </c>
      <c r="N61" s="27">
        <f t="shared" si="56"/>
        <v>5.0650154798762994</v>
      </c>
      <c r="O61" s="152">
        <f t="shared" ref="O61" si="58">(I61/C61)*10</f>
        <v>5.9999999999499778</v>
      </c>
      <c r="P61" s="52">
        <f t="shared" si="57"/>
        <v>0.18459657700720652</v>
      </c>
    </row>
    <row r="62" spans="1:16" ht="26.25" customHeight="1" thickBot="1" x14ac:dyDescent="0.3">
      <c r="A62" s="12" t="s">
        <v>18</v>
      </c>
      <c r="B62" s="17">
        <v>43860.97</v>
      </c>
      <c r="C62" s="145">
        <v>47468.630000000012</v>
      </c>
      <c r="D62" s="253">
        <f>SUM(D39:D61)</f>
        <v>0.99999999999999967</v>
      </c>
      <c r="E62" s="254">
        <f>SUM(E39:E61)</f>
        <v>0.99999999999999944</v>
      </c>
      <c r="F62" s="57">
        <f t="shared" si="25"/>
        <v>8.2252170893621607E-2</v>
      </c>
      <c r="G62" s="1"/>
      <c r="H62" s="17">
        <v>10131.666999999999</v>
      </c>
      <c r="I62" s="145">
        <v>11776.804</v>
      </c>
      <c r="J62" s="253">
        <f>SUM(J39:J61)</f>
        <v>1</v>
      </c>
      <c r="K62" s="254">
        <f>SUM(K39:K61)</f>
        <v>0.99999999999999978</v>
      </c>
      <c r="L62" s="57">
        <f t="shared" si="26"/>
        <v>0.1623757472487006</v>
      </c>
      <c r="M62" s="1"/>
      <c r="N62" s="29">
        <f t="shared" si="23"/>
        <v>2.3099505095304549</v>
      </c>
      <c r="O62" s="146">
        <f t="shared" si="24"/>
        <v>2.480965639834138</v>
      </c>
      <c r="P62" s="57">
        <f t="shared" si="8"/>
        <v>7.4034110080759025E-2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jan-fev</v>
      </c>
      <c r="C66" s="347"/>
      <c r="D66" s="345" t="str">
        <f>B5</f>
        <v>jan-fev</v>
      </c>
      <c r="E66" s="347"/>
      <c r="F66" s="131" t="str">
        <f>F37</f>
        <v>2023/2022</v>
      </c>
      <c r="H66" s="348" t="str">
        <f>B5</f>
        <v>jan-fev</v>
      </c>
      <c r="I66" s="347"/>
      <c r="J66" s="345" t="str">
        <f>B5</f>
        <v>jan-fev</v>
      </c>
      <c r="K66" s="346"/>
      <c r="L66" s="131" t="str">
        <f>L37</f>
        <v>2023/2022</v>
      </c>
      <c r="N66" s="348" t="str">
        <f>B5</f>
        <v>jan-fev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164</v>
      </c>
      <c r="B68" s="39">
        <v>11699.16</v>
      </c>
      <c r="C68" s="147">
        <v>11977.620000000003</v>
      </c>
      <c r="D68" s="247">
        <f>B68/$B$96</f>
        <v>0.18470299914477945</v>
      </c>
      <c r="E68" s="246">
        <f>C68/$C$96</f>
        <v>0.1837509204712813</v>
      </c>
      <c r="F68" s="61">
        <f t="shared" ref="F68:F76" si="59">(C68-B68)/B68</f>
        <v>2.3801708840634948E-2</v>
      </c>
      <c r="H68" s="19">
        <v>2893.4240000000004</v>
      </c>
      <c r="I68" s="147">
        <v>3078.8629999999998</v>
      </c>
      <c r="J68" s="261">
        <f>H68/$H$96</f>
        <v>0.17727182553175902</v>
      </c>
      <c r="K68" s="246">
        <f>I68/$I$96</f>
        <v>0.17732471731460261</v>
      </c>
      <c r="L68" s="61">
        <f t="shared" ref="L68:L76" si="60">(I68-H68)/H68</f>
        <v>6.4089811932160429E-2</v>
      </c>
      <c r="N68" s="41">
        <f t="shared" ref="N68:N96" si="61">(H68/B68)*10</f>
        <v>2.4731895281370635</v>
      </c>
      <c r="O68" s="149">
        <f t="shared" ref="O68:O96" si="62">(I68/C68)*10</f>
        <v>2.5705131737356828</v>
      </c>
      <c r="P68" s="61">
        <f t="shared" si="8"/>
        <v>3.9351470840137584E-2</v>
      </c>
    </row>
    <row r="69" spans="1:16" ht="20.100000000000001" customHeight="1" x14ac:dyDescent="0.25">
      <c r="A69" s="38" t="s">
        <v>166</v>
      </c>
      <c r="B69" s="19">
        <v>10690.650000000001</v>
      </c>
      <c r="C69" s="140">
        <v>12491.220000000001</v>
      </c>
      <c r="D69" s="247">
        <f t="shared" ref="D69:D95" si="63">B69/$B$96</f>
        <v>0.16878093109309872</v>
      </c>
      <c r="E69" s="215">
        <f t="shared" ref="E69:E95" si="64">C69/$C$96</f>
        <v>0.19163015463917524</v>
      </c>
      <c r="F69" s="52">
        <f t="shared" si="59"/>
        <v>0.16842474498744225</v>
      </c>
      <c r="H69" s="19">
        <v>2624.9999999999995</v>
      </c>
      <c r="I69" s="140">
        <v>3056.3130000000001</v>
      </c>
      <c r="J69" s="262">
        <f t="shared" ref="J69:J95" si="65">H69/$H$96</f>
        <v>0.1608262536084816</v>
      </c>
      <c r="K69" s="215">
        <f t="shared" ref="K69:K96" si="66">I69/$I$96</f>
        <v>0.17602596762179581</v>
      </c>
      <c r="L69" s="52">
        <f t="shared" si="60"/>
        <v>0.16430971428571453</v>
      </c>
      <c r="N69" s="40">
        <f t="shared" si="61"/>
        <v>2.4554166491279754</v>
      </c>
      <c r="O69" s="143">
        <f t="shared" si="62"/>
        <v>2.4467690105530124</v>
      </c>
      <c r="P69" s="52">
        <f t="shared" si="8"/>
        <v>-3.52186199357821E-3</v>
      </c>
    </row>
    <row r="70" spans="1:16" ht="20.100000000000001" customHeight="1" x14ac:dyDescent="0.25">
      <c r="A70" s="38" t="s">
        <v>162</v>
      </c>
      <c r="B70" s="19">
        <v>9808.4500000000007</v>
      </c>
      <c r="C70" s="140">
        <v>10293.18</v>
      </c>
      <c r="D70" s="247">
        <f t="shared" si="63"/>
        <v>0.1548530092725984</v>
      </c>
      <c r="E70" s="215">
        <f t="shared" si="64"/>
        <v>0.1579096097201767</v>
      </c>
      <c r="F70" s="52">
        <f t="shared" si="59"/>
        <v>4.9419633071484233E-2</v>
      </c>
      <c r="H70" s="19">
        <v>2426.451</v>
      </c>
      <c r="I70" s="140">
        <v>2711.308</v>
      </c>
      <c r="J70" s="262">
        <f t="shared" si="65"/>
        <v>0.14866172338840147</v>
      </c>
      <c r="K70" s="215">
        <f t="shared" si="66"/>
        <v>0.15615567326406554</v>
      </c>
      <c r="L70" s="52">
        <f t="shared" si="60"/>
        <v>0.11739655983162238</v>
      </c>
      <c r="N70" s="40">
        <f t="shared" si="61"/>
        <v>2.4738373545259442</v>
      </c>
      <c r="O70" s="143">
        <f t="shared" si="62"/>
        <v>2.6340819843818917</v>
      </c>
      <c r="P70" s="52">
        <f t="shared" si="8"/>
        <v>6.4775733765510532E-2</v>
      </c>
    </row>
    <row r="71" spans="1:16" ht="20.100000000000001" customHeight="1" x14ac:dyDescent="0.25">
      <c r="A71" s="38" t="s">
        <v>168</v>
      </c>
      <c r="B71" s="19">
        <v>7450.49</v>
      </c>
      <c r="C71" s="140">
        <v>5430.07</v>
      </c>
      <c r="D71" s="247">
        <f t="shared" si="63"/>
        <v>0.11762620975336587</v>
      </c>
      <c r="E71" s="215">
        <f t="shared" si="64"/>
        <v>8.3303724840451621E-2</v>
      </c>
      <c r="F71" s="52">
        <f t="shared" si="59"/>
        <v>-0.27117947947047782</v>
      </c>
      <c r="H71" s="19">
        <v>2275.3509999999997</v>
      </c>
      <c r="I71" s="140">
        <v>1624.7380000000001</v>
      </c>
      <c r="J71" s="262">
        <f t="shared" si="65"/>
        <v>0.1394042578949761</v>
      </c>
      <c r="K71" s="215">
        <f t="shared" si="66"/>
        <v>9.3575520106056312E-2</v>
      </c>
      <c r="L71" s="52">
        <f t="shared" si="60"/>
        <v>-0.28593961986524263</v>
      </c>
      <c r="N71" s="40">
        <f t="shared" si="61"/>
        <v>3.0539615515221143</v>
      </c>
      <c r="O71" s="143">
        <f t="shared" si="62"/>
        <v>2.9921124405394406</v>
      </c>
      <c r="P71" s="52">
        <f t="shared" si="8"/>
        <v>-2.0252092221608932E-2</v>
      </c>
    </row>
    <row r="72" spans="1:16" ht="20.100000000000001" customHeight="1" x14ac:dyDescent="0.25">
      <c r="A72" s="38" t="s">
        <v>170</v>
      </c>
      <c r="B72" s="19">
        <v>4330.8100000000004</v>
      </c>
      <c r="C72" s="140">
        <v>3503.6</v>
      </c>
      <c r="D72" s="247">
        <f t="shared" si="63"/>
        <v>6.8373592268692995E-2</v>
      </c>
      <c r="E72" s="215">
        <f t="shared" si="64"/>
        <v>5.3749386352479125E-2</v>
      </c>
      <c r="F72" s="52">
        <f t="shared" si="59"/>
        <v>-0.19100583955426362</v>
      </c>
      <c r="H72" s="19">
        <v>1461.9699999999998</v>
      </c>
      <c r="I72" s="140">
        <v>1251.0229999999999</v>
      </c>
      <c r="J72" s="262">
        <f t="shared" si="65"/>
        <v>8.9570726852568325E-2</v>
      </c>
      <c r="K72" s="215">
        <f t="shared" si="66"/>
        <v>7.2051695651630526E-2</v>
      </c>
      <c r="L72" s="52">
        <f t="shared" si="60"/>
        <v>-0.14428955450522235</v>
      </c>
      <c r="N72" s="40">
        <f t="shared" si="61"/>
        <v>3.3757426439857663</v>
      </c>
      <c r="O72" s="143">
        <f t="shared" si="62"/>
        <v>3.5706787304486816</v>
      </c>
      <c r="P72" s="52">
        <f t="shared" ref="P72:P76" si="67">(O72-N72)/N72</f>
        <v>5.7746133820424379E-2</v>
      </c>
    </row>
    <row r="73" spans="1:16" ht="20.100000000000001" customHeight="1" x14ac:dyDescent="0.25">
      <c r="A73" s="38" t="s">
        <v>165</v>
      </c>
      <c r="B73" s="19">
        <v>2239.88</v>
      </c>
      <c r="C73" s="140">
        <v>4966.54</v>
      </c>
      <c r="D73" s="247">
        <f t="shared" si="63"/>
        <v>3.5362586179213604E-2</v>
      </c>
      <c r="E73" s="215">
        <f t="shared" si="64"/>
        <v>7.6192623956799196E-2</v>
      </c>
      <c r="F73" s="52">
        <f t="shared" si="59"/>
        <v>1.2173241423647694</v>
      </c>
      <c r="H73" s="19">
        <v>582.27599999999995</v>
      </c>
      <c r="I73" s="140">
        <v>1211.7159999999999</v>
      </c>
      <c r="J73" s="262">
        <f t="shared" si="65"/>
        <v>3.5674387674717048E-2</v>
      </c>
      <c r="K73" s="215">
        <f t="shared" si="66"/>
        <v>6.978783959064791E-2</v>
      </c>
      <c r="L73" s="52">
        <f t="shared" si="60"/>
        <v>1.0809993886060905</v>
      </c>
      <c r="N73" s="40">
        <f t="shared" ref="N73" si="68">(H73/B73)*10</f>
        <v>2.5995856920906473</v>
      </c>
      <c r="O73" s="143">
        <f t="shared" ref="O73" si="69">(I73/C73)*10</f>
        <v>2.4397588663335039</v>
      </c>
      <c r="P73" s="52">
        <f t="shared" ref="P73" si="70">(O73-N73)/N73</f>
        <v>-6.1481653112426121E-2</v>
      </c>
    </row>
    <row r="74" spans="1:16" ht="20.100000000000001" customHeight="1" x14ac:dyDescent="0.25">
      <c r="A74" s="38" t="s">
        <v>179</v>
      </c>
      <c r="B74" s="19">
        <v>3463.19</v>
      </c>
      <c r="C74" s="140">
        <v>3857.77</v>
      </c>
      <c r="D74" s="247">
        <f t="shared" si="63"/>
        <v>5.4675855327066966E-2</v>
      </c>
      <c r="E74" s="215">
        <f t="shared" si="64"/>
        <v>5.9182774914089332E-2</v>
      </c>
      <c r="F74" s="52">
        <f t="shared" si="59"/>
        <v>0.11393541792393716</v>
      </c>
      <c r="H74" s="19">
        <v>765.24099999999987</v>
      </c>
      <c r="I74" s="140">
        <v>899.09199999999998</v>
      </c>
      <c r="J74" s="262">
        <f t="shared" si="65"/>
        <v>4.6884130719088792E-2</v>
      </c>
      <c r="K74" s="215">
        <f t="shared" si="66"/>
        <v>5.1782503716411125E-2</v>
      </c>
      <c r="L74" s="52">
        <f t="shared" si="60"/>
        <v>0.17491352397480028</v>
      </c>
      <c r="N74" s="40">
        <f t="shared" si="61"/>
        <v>2.2096419774831872</v>
      </c>
      <c r="O74" s="143">
        <f t="shared" si="62"/>
        <v>2.3306003209107855</v>
      </c>
      <c r="P74" s="52">
        <f t="shared" si="67"/>
        <v>5.474115022261275E-2</v>
      </c>
    </row>
    <row r="75" spans="1:16" ht="20.100000000000001" customHeight="1" x14ac:dyDescent="0.25">
      <c r="A75" s="38" t="s">
        <v>180</v>
      </c>
      <c r="B75" s="19">
        <v>1594.11</v>
      </c>
      <c r="C75" s="140">
        <v>3009.6600000000003</v>
      </c>
      <c r="D75" s="247">
        <f t="shared" si="63"/>
        <v>2.5167353721693212E-2</v>
      </c>
      <c r="E75" s="215">
        <f t="shared" si="64"/>
        <v>4.6171759941089831E-2</v>
      </c>
      <c r="F75" s="52">
        <f t="shared" si="59"/>
        <v>0.88798765455332473</v>
      </c>
      <c r="H75" s="19">
        <v>324.15899999999999</v>
      </c>
      <c r="I75" s="140">
        <v>766.91200000000003</v>
      </c>
      <c r="J75" s="262">
        <f t="shared" si="65"/>
        <v>1.9860296207036873E-2</v>
      </c>
      <c r="K75" s="215">
        <f t="shared" si="66"/>
        <v>4.4169699530370962E-2</v>
      </c>
      <c r="L75" s="52">
        <f t="shared" si="60"/>
        <v>1.3658513260467859</v>
      </c>
      <c r="N75" s="40">
        <f t="shared" si="61"/>
        <v>2.0334794963961085</v>
      </c>
      <c r="O75" s="143">
        <f t="shared" si="62"/>
        <v>2.5481682316274927</v>
      </c>
      <c r="P75" s="52">
        <f t="shared" si="67"/>
        <v>0.25310741325081265</v>
      </c>
    </row>
    <row r="76" spans="1:16" ht="20.100000000000001" customHeight="1" x14ac:dyDescent="0.25">
      <c r="A76" s="38" t="s">
        <v>183</v>
      </c>
      <c r="B76" s="19">
        <v>1359.8</v>
      </c>
      <c r="C76" s="140">
        <v>1098.32</v>
      </c>
      <c r="D76" s="247">
        <f t="shared" si="63"/>
        <v>2.1468134313666204E-2</v>
      </c>
      <c r="E76" s="215">
        <f t="shared" si="64"/>
        <v>1.6849533627884137E-2</v>
      </c>
      <c r="F76" s="52">
        <f t="shared" si="59"/>
        <v>-0.19229298426239155</v>
      </c>
      <c r="H76" s="19">
        <v>349.33100000000002</v>
      </c>
      <c r="I76" s="140">
        <v>387.39099999999996</v>
      </c>
      <c r="J76" s="262">
        <f t="shared" si="65"/>
        <v>2.1402512761639809E-2</v>
      </c>
      <c r="K76" s="215">
        <f t="shared" si="66"/>
        <v>2.2311483026435805E-2</v>
      </c>
      <c r="L76" s="52">
        <f t="shared" si="60"/>
        <v>0.10895110940626496</v>
      </c>
      <c r="N76" s="40">
        <f t="shared" si="61"/>
        <v>2.5689880864833063</v>
      </c>
      <c r="O76" s="143">
        <f t="shared" si="62"/>
        <v>3.5271232427707773</v>
      </c>
      <c r="P76" s="52">
        <f t="shared" si="67"/>
        <v>0.3729620862504911</v>
      </c>
    </row>
    <row r="77" spans="1:16" ht="20.100000000000001" customHeight="1" x14ac:dyDescent="0.25">
      <c r="A77" s="38" t="s">
        <v>181</v>
      </c>
      <c r="B77" s="19">
        <v>650.03</v>
      </c>
      <c r="C77" s="140">
        <v>1098.22</v>
      </c>
      <c r="D77" s="247">
        <f t="shared" si="63"/>
        <v>1.0262488121718224E-2</v>
      </c>
      <c r="E77" s="215">
        <f t="shared" si="64"/>
        <v>1.684799950908198E-2</v>
      </c>
      <c r="F77" s="52">
        <f t="shared" ref="F77:F80" si="71">(C77-B77)/B77</f>
        <v>0.68949125424980395</v>
      </c>
      <c r="H77" s="19">
        <v>174.29499999999996</v>
      </c>
      <c r="I77" s="140">
        <v>302.47800000000001</v>
      </c>
      <c r="J77" s="262">
        <f t="shared" si="65"/>
        <v>1.0678556903882018E-2</v>
      </c>
      <c r="K77" s="215">
        <f t="shared" si="66"/>
        <v>1.7420984903805843E-2</v>
      </c>
      <c r="L77" s="52">
        <f t="shared" ref="L77:L80" si="72">(I77-H77)/H77</f>
        <v>0.73543704638687324</v>
      </c>
      <c r="N77" s="40">
        <f t="shared" si="61"/>
        <v>2.6813377844099495</v>
      </c>
      <c r="O77" s="143">
        <f t="shared" si="62"/>
        <v>2.7542568884194423</v>
      </c>
      <c r="P77" s="52">
        <f t="shared" ref="P77:P80" si="73">(O77-N77)/N77</f>
        <v>2.7195045858625082E-2</v>
      </c>
    </row>
    <row r="78" spans="1:16" ht="20.100000000000001" customHeight="1" x14ac:dyDescent="0.25">
      <c r="A78" s="38" t="s">
        <v>177</v>
      </c>
      <c r="B78" s="19">
        <v>64.099999999999994</v>
      </c>
      <c r="C78" s="140">
        <v>97.469999999999985</v>
      </c>
      <c r="D78" s="247">
        <f t="shared" si="63"/>
        <v>1.0119925058876332E-3</v>
      </c>
      <c r="E78" s="215">
        <f t="shared" si="64"/>
        <v>1.4953055964653896E-3</v>
      </c>
      <c r="F78" s="52">
        <f t="shared" si="71"/>
        <v>0.52059282371294846</v>
      </c>
      <c r="H78" s="19">
        <v>112.59299999999999</v>
      </c>
      <c r="I78" s="140">
        <v>192.215</v>
      </c>
      <c r="J78" s="262">
        <f t="shared" si="65"/>
        <v>6.898251570491341E-3</v>
      </c>
      <c r="K78" s="215">
        <f t="shared" si="66"/>
        <v>1.1070473268419655E-2</v>
      </c>
      <c r="L78" s="52">
        <f t="shared" si="72"/>
        <v>0.70716652012114445</v>
      </c>
      <c r="N78" s="40">
        <f t="shared" si="61"/>
        <v>17.565210608424337</v>
      </c>
      <c r="O78" s="143">
        <f t="shared" si="62"/>
        <v>19.720426797989127</v>
      </c>
      <c r="P78" s="52">
        <f t="shared" si="73"/>
        <v>0.12269799876644466</v>
      </c>
    </row>
    <row r="79" spans="1:16" ht="20.100000000000001" customHeight="1" x14ac:dyDescent="0.25">
      <c r="A79" s="38" t="s">
        <v>204</v>
      </c>
      <c r="B79" s="19">
        <v>1906.02</v>
      </c>
      <c r="C79" s="140">
        <v>753.48</v>
      </c>
      <c r="D79" s="247">
        <f t="shared" si="63"/>
        <v>3.0091699782713678E-2</v>
      </c>
      <c r="E79" s="215">
        <f t="shared" si="64"/>
        <v>1.1559278350515461E-2</v>
      </c>
      <c r="F79" s="52">
        <f t="shared" si="71"/>
        <v>-0.60468410614788926</v>
      </c>
      <c r="H79" s="19">
        <v>450.14</v>
      </c>
      <c r="I79" s="140">
        <v>188.898</v>
      </c>
      <c r="J79" s="262">
        <f t="shared" si="65"/>
        <v>2.7578792304503587E-2</v>
      </c>
      <c r="K79" s="215">
        <f t="shared" si="66"/>
        <v>1.087943323600102E-2</v>
      </c>
      <c r="L79" s="52">
        <f t="shared" si="72"/>
        <v>-0.58035722219753849</v>
      </c>
      <c r="N79" s="40">
        <f t="shared" si="61"/>
        <v>2.3616751135874754</v>
      </c>
      <c r="O79" s="143">
        <f t="shared" si="62"/>
        <v>2.507007485268355</v>
      </c>
      <c r="P79" s="52">
        <f t="shared" si="73"/>
        <v>6.1537834245165998E-2</v>
      </c>
    </row>
    <row r="80" spans="1:16" ht="20.100000000000001" customHeight="1" x14ac:dyDescent="0.25">
      <c r="A80" s="38" t="s">
        <v>197</v>
      </c>
      <c r="B80" s="19">
        <v>399.59000000000003</v>
      </c>
      <c r="C80" s="140">
        <v>517.11</v>
      </c>
      <c r="D80" s="247">
        <f t="shared" si="63"/>
        <v>6.3086128771862619E-3</v>
      </c>
      <c r="E80" s="215">
        <f t="shared" si="64"/>
        <v>7.9330817378497776E-3</v>
      </c>
      <c r="F80" s="52">
        <f t="shared" si="71"/>
        <v>0.29410145399034004</v>
      </c>
      <c r="H80" s="19">
        <v>135.93899999999999</v>
      </c>
      <c r="I80" s="140">
        <v>168.18</v>
      </c>
      <c r="J80" s="262">
        <f t="shared" si="65"/>
        <v>8.3285943197270035E-3</v>
      </c>
      <c r="K80" s="215">
        <f t="shared" si="66"/>
        <v>9.6861961568182383E-3</v>
      </c>
      <c r="L80" s="52">
        <f t="shared" si="72"/>
        <v>0.23717255533732054</v>
      </c>
      <c r="N80" s="40">
        <f t="shared" si="61"/>
        <v>3.4019620110613373</v>
      </c>
      <c r="O80" s="143">
        <f t="shared" si="62"/>
        <v>3.2523060857457797</v>
      </c>
      <c r="P80" s="52">
        <f t="shared" si="73"/>
        <v>-4.3991063048016886E-2</v>
      </c>
    </row>
    <row r="81" spans="1:16" ht="20.100000000000001" customHeight="1" x14ac:dyDescent="0.25">
      <c r="A81" s="38" t="s">
        <v>200</v>
      </c>
      <c r="B81" s="19">
        <v>218.39</v>
      </c>
      <c r="C81" s="140">
        <v>667.54</v>
      </c>
      <c r="D81" s="247">
        <f t="shared" si="63"/>
        <v>3.4478789915881468E-3</v>
      </c>
      <c r="E81" s="215">
        <f t="shared" si="64"/>
        <v>1.0240856651939124E-2</v>
      </c>
      <c r="F81" s="52">
        <f t="shared" ref="F81:F94" si="74">(C81-B81)/B81</f>
        <v>2.0566417876276386</v>
      </c>
      <c r="H81" s="19">
        <v>44.087000000000003</v>
      </c>
      <c r="I81" s="140">
        <v>166.57299999999998</v>
      </c>
      <c r="J81" s="262">
        <f t="shared" si="65"/>
        <v>2.7010845877474782E-3</v>
      </c>
      <c r="K81" s="215">
        <f t="shared" si="66"/>
        <v>9.59364224301156E-3</v>
      </c>
      <c r="L81" s="52">
        <f t="shared" ref="L81:L94" si="75">(I81-H81)/H81</f>
        <v>2.7782793113616253</v>
      </c>
      <c r="N81" s="40">
        <f t="shared" si="61"/>
        <v>2.0187279637346034</v>
      </c>
      <c r="O81" s="143">
        <f t="shared" si="62"/>
        <v>2.4953261227791588</v>
      </c>
      <c r="P81" s="52">
        <f t="shared" ref="P81:P87" si="76">(O81-N81)/N81</f>
        <v>0.23608835247066129</v>
      </c>
    </row>
    <row r="82" spans="1:16" ht="20.100000000000001" customHeight="1" x14ac:dyDescent="0.25">
      <c r="A82" s="38" t="s">
        <v>206</v>
      </c>
      <c r="B82" s="19">
        <v>393.89</v>
      </c>
      <c r="C82" s="140">
        <v>419.93</v>
      </c>
      <c r="D82" s="247">
        <f t="shared" si="63"/>
        <v>6.218622903963804E-3</v>
      </c>
      <c r="E82" s="215">
        <f t="shared" si="64"/>
        <v>6.4422250859106512E-3</v>
      </c>
      <c r="F82" s="52">
        <f t="shared" si="74"/>
        <v>6.6109827616847402E-2</v>
      </c>
      <c r="H82" s="19">
        <v>112.072</v>
      </c>
      <c r="I82" s="140">
        <v>135.238</v>
      </c>
      <c r="J82" s="262">
        <f t="shared" si="65"/>
        <v>6.8663313883465726E-3</v>
      </c>
      <c r="K82" s="215">
        <f t="shared" si="66"/>
        <v>7.7889273151134789E-3</v>
      </c>
      <c r="L82" s="52">
        <f t="shared" si="75"/>
        <v>0.20670640302662571</v>
      </c>
      <c r="N82" s="40">
        <f t="shared" si="61"/>
        <v>2.8452613673868346</v>
      </c>
      <c r="O82" s="143">
        <f t="shared" si="62"/>
        <v>3.2204891291405708</v>
      </c>
      <c r="P82" s="52">
        <f t="shared" si="76"/>
        <v>0.13187813466091367</v>
      </c>
    </row>
    <row r="83" spans="1:16" ht="20.100000000000001" customHeight="1" x14ac:dyDescent="0.25">
      <c r="A83" s="38" t="s">
        <v>212</v>
      </c>
      <c r="B83" s="19">
        <v>1829.4700000000003</v>
      </c>
      <c r="C83" s="140">
        <v>804.38</v>
      </c>
      <c r="D83" s="247">
        <f t="shared" si="63"/>
        <v>2.888315023005068E-2</v>
      </c>
      <c r="E83" s="215">
        <f t="shared" si="64"/>
        <v>1.234014482081492E-2</v>
      </c>
      <c r="F83" s="52">
        <f t="shared" si="74"/>
        <v>-0.56032074863211745</v>
      </c>
      <c r="H83" s="19">
        <v>387.714</v>
      </c>
      <c r="I83" s="140">
        <v>125.224</v>
      </c>
      <c r="J83" s="262">
        <f t="shared" si="65"/>
        <v>2.3754129558689083E-2</v>
      </c>
      <c r="K83" s="215">
        <f t="shared" si="66"/>
        <v>7.212178781908711E-3</v>
      </c>
      <c r="L83" s="52">
        <f t="shared" si="75"/>
        <v>-0.67701965882067716</v>
      </c>
      <c r="N83" s="40">
        <f t="shared" si="61"/>
        <v>2.1192695152147887</v>
      </c>
      <c r="O83" s="143">
        <f t="shared" si="62"/>
        <v>1.5567766478530047</v>
      </c>
      <c r="P83" s="52">
        <f t="shared" si="76"/>
        <v>-0.26541827895107295</v>
      </c>
    </row>
    <row r="84" spans="1:16" ht="20.100000000000001" customHeight="1" x14ac:dyDescent="0.25">
      <c r="A84" s="38" t="s">
        <v>199</v>
      </c>
      <c r="B84" s="19">
        <v>481.25</v>
      </c>
      <c r="C84" s="140">
        <v>553.68000000000006</v>
      </c>
      <c r="D84" s="247">
        <f t="shared" si="63"/>
        <v>7.5978376514574649E-3</v>
      </c>
      <c r="E84" s="215">
        <f t="shared" si="64"/>
        <v>8.4941089837997051E-3</v>
      </c>
      <c r="F84" s="52">
        <f t="shared" si="74"/>
        <v>0.15050389610389622</v>
      </c>
      <c r="H84" s="19">
        <v>98.875</v>
      </c>
      <c r="I84" s="140">
        <v>117.40999999999998</v>
      </c>
      <c r="J84" s="262">
        <f t="shared" si="65"/>
        <v>6.0577888859194746E-3</v>
      </c>
      <c r="K84" s="215">
        <f t="shared" si="66"/>
        <v>6.7621375358070468E-3</v>
      </c>
      <c r="L84" s="52">
        <f t="shared" si="75"/>
        <v>0.1874589127686471</v>
      </c>
      <c r="N84" s="40">
        <f t="shared" ref="N84" si="77">(H84/B84)*10</f>
        <v>2.0545454545454547</v>
      </c>
      <c r="O84" s="143">
        <f t="shared" ref="O84" si="78">(I84/C84)*10</f>
        <v>2.1205389394596148</v>
      </c>
      <c r="P84" s="52">
        <f t="shared" ref="P84" si="79">(O84-N84)/N84</f>
        <v>3.2120722745830152E-2</v>
      </c>
    </row>
    <row r="85" spans="1:16" ht="20.100000000000001" customHeight="1" x14ac:dyDescent="0.25">
      <c r="A85" s="38" t="s">
        <v>182</v>
      </c>
      <c r="B85" s="19">
        <v>211</v>
      </c>
      <c r="C85" s="140">
        <v>354.13</v>
      </c>
      <c r="D85" s="247">
        <f t="shared" si="63"/>
        <v>3.3312077806909612E-3</v>
      </c>
      <c r="E85" s="215">
        <f t="shared" si="64"/>
        <v>5.4327749140893455E-3</v>
      </c>
      <c r="F85" s="52">
        <f t="shared" si="74"/>
        <v>0.6783412322274881</v>
      </c>
      <c r="H85" s="19">
        <v>77.751999999999995</v>
      </c>
      <c r="I85" s="140">
        <v>110.63999999999999</v>
      </c>
      <c r="J85" s="262">
        <f t="shared" si="65"/>
        <v>4.7636429983111094E-3</v>
      </c>
      <c r="K85" s="215">
        <f t="shared" si="66"/>
        <v>6.3722246568579484E-3</v>
      </c>
      <c r="L85" s="52">
        <f t="shared" si="75"/>
        <v>0.42298590389957808</v>
      </c>
      <c r="N85" s="40">
        <f t="shared" si="61"/>
        <v>3.6849289099526068</v>
      </c>
      <c r="O85" s="143">
        <f t="shared" si="62"/>
        <v>3.1242763956739044</v>
      </c>
      <c r="P85" s="52">
        <f t="shared" si="76"/>
        <v>-0.15214744381212858</v>
      </c>
    </row>
    <row r="86" spans="1:16" ht="20.100000000000001" customHeight="1" x14ac:dyDescent="0.25">
      <c r="A86" s="38" t="s">
        <v>203</v>
      </c>
      <c r="B86" s="19">
        <v>1126.1799999999998</v>
      </c>
      <c r="C86" s="140">
        <v>379.33000000000004</v>
      </c>
      <c r="D86" s="247">
        <f t="shared" si="63"/>
        <v>1.7779808428713489E-2</v>
      </c>
      <c r="E86" s="215">
        <f t="shared" si="64"/>
        <v>5.8193728522336766E-3</v>
      </c>
      <c r="F86" s="52">
        <f t="shared" si="74"/>
        <v>-0.66317107389582475</v>
      </c>
      <c r="H86" s="19">
        <v>202.18799999999999</v>
      </c>
      <c r="I86" s="140">
        <v>82.523999999999987</v>
      </c>
      <c r="J86" s="262">
        <f t="shared" si="65"/>
        <v>1.2387481357939689E-2</v>
      </c>
      <c r="K86" s="215">
        <f t="shared" si="66"/>
        <v>4.7529055276802719E-3</v>
      </c>
      <c r="L86" s="52">
        <f t="shared" si="75"/>
        <v>-0.59184521336577844</v>
      </c>
      <c r="N86" s="40">
        <f t="shared" si="61"/>
        <v>1.7953435507645317</v>
      </c>
      <c r="O86" s="143">
        <f t="shared" si="62"/>
        <v>2.1755199957820364</v>
      </c>
      <c r="P86" s="52">
        <f t="shared" si="76"/>
        <v>0.21175693357163303</v>
      </c>
    </row>
    <row r="87" spans="1:16" ht="20.100000000000001" customHeight="1" x14ac:dyDescent="0.25">
      <c r="A87" s="38" t="s">
        <v>216</v>
      </c>
      <c r="B87" s="19">
        <v>40.26</v>
      </c>
      <c r="C87" s="140">
        <v>165.15</v>
      </c>
      <c r="D87" s="247">
        <f t="shared" si="63"/>
        <v>6.356133898133559E-4</v>
      </c>
      <c r="E87" s="215">
        <f t="shared" si="64"/>
        <v>2.5335972017673045E-3</v>
      </c>
      <c r="F87" s="52">
        <f t="shared" si="74"/>
        <v>3.1020864381520123</v>
      </c>
      <c r="H87" s="19">
        <v>13.311</v>
      </c>
      <c r="I87" s="140">
        <v>74.513999999999996</v>
      </c>
      <c r="J87" s="262">
        <f t="shared" si="65"/>
        <v>8.1552695686952341E-4</v>
      </c>
      <c r="K87" s="215">
        <f t="shared" si="66"/>
        <v>4.2915758141821511E-3</v>
      </c>
      <c r="L87" s="52">
        <f t="shared" si="75"/>
        <v>4.5979265269326115</v>
      </c>
      <c r="N87" s="40">
        <f t="shared" si="61"/>
        <v>3.3062593144560362</v>
      </c>
      <c r="O87" s="143">
        <f t="shared" si="62"/>
        <v>4.5118982742960938</v>
      </c>
      <c r="P87" s="52">
        <f t="shared" si="76"/>
        <v>0.3646534785001932</v>
      </c>
    </row>
    <row r="88" spans="1:16" ht="20.100000000000001" customHeight="1" x14ac:dyDescent="0.25">
      <c r="A88" s="38" t="s">
        <v>207</v>
      </c>
      <c r="B88" s="19">
        <v>54.370000000000005</v>
      </c>
      <c r="C88" s="140">
        <v>245.13</v>
      </c>
      <c r="D88" s="247">
        <f t="shared" si="63"/>
        <v>8.5837804282543875E-4</v>
      </c>
      <c r="E88" s="215">
        <f t="shared" si="64"/>
        <v>3.7605854197349034E-3</v>
      </c>
      <c r="F88" s="52">
        <f t="shared" si="74"/>
        <v>3.5085525105756847</v>
      </c>
      <c r="H88" s="19">
        <v>18.427000000000003</v>
      </c>
      <c r="I88" s="140">
        <v>74.487000000000009</v>
      </c>
      <c r="J88" s="262">
        <f t="shared" ref="J88" si="80">H88/$H$96</f>
        <v>1.1289696667594253E-3</v>
      </c>
      <c r="K88" s="215">
        <f t="shared" ref="K88" si="81">I88/$I$96</f>
        <v>4.2900207702040683E-3</v>
      </c>
      <c r="L88" s="52">
        <f t="shared" si="75"/>
        <v>3.0422749226678238</v>
      </c>
      <c r="N88" s="40">
        <f t="shared" ref="N88:N92" si="82">(H88/B88)*10</f>
        <v>3.3891852124333277</v>
      </c>
      <c r="O88" s="143">
        <f t="shared" ref="O88:O92" si="83">(I88/C88)*10</f>
        <v>3.0386733569942481</v>
      </c>
      <c r="P88" s="52">
        <f t="shared" ref="P88:P92" si="84">(O88-N88)/N88</f>
        <v>-0.10342068475727331</v>
      </c>
    </row>
    <row r="89" spans="1:16" ht="20.100000000000001" customHeight="1" x14ac:dyDescent="0.25">
      <c r="A89" s="38" t="s">
        <v>220</v>
      </c>
      <c r="B89" s="19"/>
      <c r="C89" s="140">
        <v>270.05</v>
      </c>
      <c r="D89" s="247">
        <f t="shared" si="63"/>
        <v>0</v>
      </c>
      <c r="E89" s="215">
        <f t="shared" si="64"/>
        <v>4.1428878252331852E-3</v>
      </c>
      <c r="F89" s="52"/>
      <c r="H89" s="19"/>
      <c r="I89" s="140">
        <v>71.943999999999988</v>
      </c>
      <c r="J89" s="262">
        <f t="shared" si="65"/>
        <v>0</v>
      </c>
      <c r="K89" s="215">
        <f t="shared" si="66"/>
        <v>4.1435586651571597E-3</v>
      </c>
      <c r="L89" s="52"/>
      <c r="N89" s="40"/>
      <c r="O89" s="143">
        <f t="shared" si="83"/>
        <v>2.6640992408813178</v>
      </c>
      <c r="P89" s="52"/>
    </row>
    <row r="90" spans="1:16" ht="20.100000000000001" customHeight="1" x14ac:dyDescent="0.25">
      <c r="A90" s="38" t="s">
        <v>184</v>
      </c>
      <c r="B90" s="19">
        <v>519.88</v>
      </c>
      <c r="C90" s="140">
        <v>311.21999999999997</v>
      </c>
      <c r="D90" s="247">
        <f t="shared" si="63"/>
        <v>8.2077170664721175E-3</v>
      </c>
      <c r="E90" s="215">
        <f t="shared" si="64"/>
        <v>4.7744845360824725E-3</v>
      </c>
      <c r="F90" s="52">
        <f t="shared" si="74"/>
        <v>-0.40136185273524666</v>
      </c>
      <c r="H90" s="19">
        <v>107.82700000000001</v>
      </c>
      <c r="I90" s="140">
        <v>61.529000000000003</v>
      </c>
      <c r="J90" s="262">
        <f t="shared" si="65"/>
        <v>6.6062523610825718E-3</v>
      </c>
      <c r="K90" s="215">
        <f t="shared" si="66"/>
        <v>3.5437148491667819E-3</v>
      </c>
      <c r="L90" s="52">
        <f t="shared" si="75"/>
        <v>-0.42937297708366184</v>
      </c>
      <c r="N90" s="40">
        <f t="shared" si="82"/>
        <v>2.0740747864891902</v>
      </c>
      <c r="O90" s="143">
        <f t="shared" si="83"/>
        <v>1.97702589807853</v>
      </c>
      <c r="P90" s="52">
        <f t="shared" si="84"/>
        <v>-4.6791412268665546E-2</v>
      </c>
    </row>
    <row r="91" spans="1:16" ht="20.100000000000001" customHeight="1" x14ac:dyDescent="0.25">
      <c r="A91" s="38" t="s">
        <v>221</v>
      </c>
      <c r="B91" s="19"/>
      <c r="C91" s="140">
        <v>241.88</v>
      </c>
      <c r="D91" s="247">
        <f t="shared" si="63"/>
        <v>0</v>
      </c>
      <c r="E91" s="215">
        <f t="shared" si="64"/>
        <v>3.7107265586647023E-3</v>
      </c>
      <c r="F91" s="52"/>
      <c r="H91" s="19"/>
      <c r="I91" s="140">
        <v>55.366</v>
      </c>
      <c r="J91" s="262">
        <f t="shared" si="65"/>
        <v>0</v>
      </c>
      <c r="K91" s="215">
        <f t="shared" si="66"/>
        <v>3.1887616626138575E-3</v>
      </c>
      <c r="L91" s="52"/>
      <c r="N91" s="40"/>
      <c r="O91" s="143">
        <f t="shared" si="83"/>
        <v>2.2889862741855467</v>
      </c>
      <c r="P91" s="52"/>
    </row>
    <row r="92" spans="1:16" ht="20.100000000000001" customHeight="1" x14ac:dyDescent="0.25">
      <c r="A92" s="38" t="s">
        <v>222</v>
      </c>
      <c r="B92" s="19">
        <v>367.65999999999991</v>
      </c>
      <c r="C92" s="140">
        <v>191.82</v>
      </c>
      <c r="D92" s="247">
        <f t="shared" si="63"/>
        <v>5.8045111499944952E-3</v>
      </c>
      <c r="E92" s="215">
        <f t="shared" si="64"/>
        <v>2.9427466863033865E-3</v>
      </c>
      <c r="F92" s="52">
        <f t="shared" si="74"/>
        <v>-0.47826796496763302</v>
      </c>
      <c r="H92" s="19">
        <v>74.635999999999996</v>
      </c>
      <c r="I92" s="140">
        <v>49.493000000000002</v>
      </c>
      <c r="J92" s="262">
        <f t="shared" si="65"/>
        <v>4.5727345768848135E-3</v>
      </c>
      <c r="K92" s="215">
        <f t="shared" si="66"/>
        <v>2.8505108002699789E-3</v>
      </c>
      <c r="L92" s="52">
        <f t="shared" si="75"/>
        <v>-0.33687496650409982</v>
      </c>
      <c r="N92" s="40">
        <f t="shared" si="82"/>
        <v>2.0300277430234459</v>
      </c>
      <c r="O92" s="143">
        <f t="shared" si="83"/>
        <v>2.5801793347930353</v>
      </c>
      <c r="P92" s="52">
        <f t="shared" si="84"/>
        <v>0.27100693261965703</v>
      </c>
    </row>
    <row r="93" spans="1:16" ht="20.100000000000001" customHeight="1" x14ac:dyDescent="0.25">
      <c r="A93" s="38" t="s">
        <v>205</v>
      </c>
      <c r="B93" s="19">
        <v>823.56</v>
      </c>
      <c r="C93" s="140">
        <v>202.92000000000002</v>
      </c>
      <c r="D93" s="247">
        <f t="shared" si="63"/>
        <v>1.3002130236331032E-2</v>
      </c>
      <c r="E93" s="215">
        <f t="shared" si="64"/>
        <v>3.1130338733431511E-3</v>
      </c>
      <c r="F93" s="52">
        <f t="shared" si="74"/>
        <v>-0.7536062946233425</v>
      </c>
      <c r="H93" s="19">
        <v>183.56</v>
      </c>
      <c r="I93" s="140">
        <v>38.396000000000001</v>
      </c>
      <c r="J93" s="262">
        <f t="shared" si="65"/>
        <v>1.1246196995189672E-2</v>
      </c>
      <c r="K93" s="215">
        <f t="shared" si="66"/>
        <v>2.2113877252776374E-3</v>
      </c>
      <c r="L93" s="52">
        <f t="shared" si="75"/>
        <v>-0.79082588799302678</v>
      </c>
      <c r="N93" s="40">
        <f t="shared" ref="N93" si="85">(H93/B93)*10</f>
        <v>2.2288600709116522</v>
      </c>
      <c r="O93" s="143">
        <f t="shared" ref="O93" si="86">(I93/C93)*10</f>
        <v>1.8921742558643802</v>
      </c>
      <c r="P93" s="52">
        <f t="shared" ref="P93" si="87">(O93-N93)/N93</f>
        <v>-0.15105740348677887</v>
      </c>
    </row>
    <row r="94" spans="1:16" ht="20.100000000000001" customHeight="1" x14ac:dyDescent="0.25">
      <c r="A94" s="38" t="s">
        <v>223</v>
      </c>
      <c r="B94" s="19"/>
      <c r="C94" s="140">
        <v>86.94</v>
      </c>
      <c r="D94" s="247">
        <f t="shared" si="63"/>
        <v>0</v>
      </c>
      <c r="E94" s="215">
        <f t="shared" si="64"/>
        <v>1.3337628865979379E-3</v>
      </c>
      <c r="F94" s="52"/>
      <c r="H94" s="19"/>
      <c r="I94" s="140">
        <v>35.838000000000001</v>
      </c>
      <c r="J94" s="262">
        <f t="shared" si="65"/>
        <v>0</v>
      </c>
      <c r="K94" s="215">
        <f t="shared" si="66"/>
        <v>2.0640617069095733E-3</v>
      </c>
      <c r="L94" s="52"/>
      <c r="N94" s="40"/>
      <c r="O94" s="143">
        <f t="shared" ref="O94" si="88">(I94/C94)*10</f>
        <v>4.1221532091097313</v>
      </c>
      <c r="P94" s="52"/>
    </row>
    <row r="95" spans="1:16" ht="20.100000000000001" customHeight="1" thickBot="1" x14ac:dyDescent="0.3">
      <c r="A95" s="8" t="s">
        <v>17</v>
      </c>
      <c r="B95" s="19">
        <f>B96-SUM(B68:B94)</f>
        <v>1618.2000000000189</v>
      </c>
      <c r="C95" s="140">
        <f>C96-SUM(C68:C94)</f>
        <v>1195.6400000000067</v>
      </c>
      <c r="D95" s="247">
        <f t="shared" si="63"/>
        <v>2.5547679766417898E-2</v>
      </c>
      <c r="E95" s="215">
        <f t="shared" si="64"/>
        <v>1.8342538046146391E-2</v>
      </c>
      <c r="F95" s="52">
        <f>(C95-B95)/B95</f>
        <v>-0.26112965022865364</v>
      </c>
      <c r="H95" s="19">
        <f>H96-SUM(H68:H94)</f>
        <v>425.34300000000258</v>
      </c>
      <c r="I95" s="140">
        <f>I96-SUM(I68:I94)</f>
        <v>324.54999999999927</v>
      </c>
      <c r="J95" s="263">
        <f t="shared" si="65"/>
        <v>2.6059550928987738E-2</v>
      </c>
      <c r="K95" s="215">
        <f t="shared" si="66"/>
        <v>1.8692204558778402E-2</v>
      </c>
      <c r="L95" s="52">
        <f t="shared" ref="L95" si="89">(I95-H95)/H95</f>
        <v>-0.23696875227757996</v>
      </c>
      <c r="N95" s="40">
        <f t="shared" si="61"/>
        <v>2.6284946236558993</v>
      </c>
      <c r="O95" s="143">
        <f t="shared" si="62"/>
        <v>2.7144458198119628</v>
      </c>
      <c r="P95" s="52">
        <f t="shared" ref="P95" si="90">(O95-N95)/N95</f>
        <v>3.2699780088009618E-2</v>
      </c>
    </row>
    <row r="96" spans="1:16" ht="26.25" customHeight="1" thickBot="1" x14ac:dyDescent="0.3">
      <c r="A96" s="12" t="s">
        <v>18</v>
      </c>
      <c r="B96" s="17">
        <v>63340.390000000014</v>
      </c>
      <c r="C96" s="145">
        <v>65184.000000000015</v>
      </c>
      <c r="D96" s="243">
        <f>SUM(D68:D95)</f>
        <v>1.0000000000000002</v>
      </c>
      <c r="E96" s="244">
        <f>SUM(E68:E95)</f>
        <v>0.99999999999999967</v>
      </c>
      <c r="F96" s="57">
        <f>(C96-B96)/B96</f>
        <v>2.9106388514500783E-2</v>
      </c>
      <c r="G96" s="1"/>
      <c r="H96" s="17">
        <v>16321.962</v>
      </c>
      <c r="I96" s="145">
        <v>17362.852999999999</v>
      </c>
      <c r="J96" s="255">
        <f t="shared" ref="J96" si="91">H96/$H$96</f>
        <v>1</v>
      </c>
      <c r="K96" s="244">
        <f t="shared" si="66"/>
        <v>1</v>
      </c>
      <c r="L96" s="57">
        <f>(I96-H96)/H96</f>
        <v>6.3772419026585134E-2</v>
      </c>
      <c r="M96" s="1"/>
      <c r="N96" s="37">
        <f t="shared" si="61"/>
        <v>2.5768647777508153</v>
      </c>
      <c r="O96" s="150">
        <f t="shared" si="62"/>
        <v>2.6636679246440838</v>
      </c>
      <c r="P96" s="57">
        <f>(O96-N96)/N96</f>
        <v>3.3685565359402932E-2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G10" sqref="G10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104</v>
      </c>
      <c r="H4" s="340"/>
      <c r="I4" s="130" t="s">
        <v>0</v>
      </c>
      <c r="K4" s="344" t="s">
        <v>19</v>
      </c>
      <c r="L4" s="340"/>
      <c r="M4" s="338" t="s">
        <v>104</v>
      </c>
      <c r="N4" s="339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158</v>
      </c>
      <c r="F5" s="346"/>
      <c r="G5" s="347" t="str">
        <f>E5</f>
        <v>jan-fev</v>
      </c>
      <c r="H5" s="347"/>
      <c r="I5" s="131" t="s">
        <v>153</v>
      </c>
      <c r="K5" s="348" t="str">
        <f>E5</f>
        <v>jan-fev</v>
      </c>
      <c r="L5" s="347"/>
      <c r="M5" s="349" t="str">
        <f>E5</f>
        <v>jan-fev</v>
      </c>
      <c r="N5" s="337"/>
      <c r="O5" s="131" t="str">
        <f>I5</f>
        <v>2023/2022</v>
      </c>
      <c r="Q5" s="348" t="str">
        <f>E5</f>
        <v>jan-fev</v>
      </c>
      <c r="R5" s="346"/>
      <c r="S5" s="131" t="str">
        <f>O5</f>
        <v>2023/2022</v>
      </c>
    </row>
    <row r="6" spans="1:19" ht="15.75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53294.159999999989</v>
      </c>
      <c r="F7" s="145">
        <v>45535.670000000006</v>
      </c>
      <c r="G7" s="243">
        <f>E7/E15</f>
        <v>0.31598578892362089</v>
      </c>
      <c r="H7" s="244">
        <f>F7/F15</f>
        <v>0.27699521520389675</v>
      </c>
      <c r="I7" s="164">
        <f t="shared" ref="I7:I18" si="0">(F7-E7)/E7</f>
        <v>-0.14557861499271185</v>
      </c>
      <c r="J7" s="1"/>
      <c r="K7" s="17">
        <v>7507.9339999999984</v>
      </c>
      <c r="L7" s="145">
        <v>6567.6420000000007</v>
      </c>
      <c r="M7" s="243">
        <f>K7/K15</f>
        <v>0.33999851917297391</v>
      </c>
      <c r="N7" s="244">
        <f>L7/L15</f>
        <v>0.29844845151204785</v>
      </c>
      <c r="O7" s="164">
        <f t="shared" ref="O7:O18" si="1">(L7-K7)/K7</f>
        <v>-0.12523977967840391</v>
      </c>
      <c r="P7" s="1"/>
      <c r="Q7" s="187">
        <f t="shared" ref="Q7:Q18" si="2">(K7/E7)*10</f>
        <v>1.4087723683045197</v>
      </c>
      <c r="R7" s="188">
        <f t="shared" ref="R7:R18" si="3">(L7/F7)*10</f>
        <v>1.4423070968320002</v>
      </c>
      <c r="S7" s="55">
        <f>(R7-Q7)/Q7</f>
        <v>2.3804220810946273E-2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23541.359999999993</v>
      </c>
      <c r="F8" s="181">
        <v>21640.960000000003</v>
      </c>
      <c r="G8" s="245">
        <f>E8/E7</f>
        <v>0.44172494697355202</v>
      </c>
      <c r="H8" s="246">
        <f>F8/F7</f>
        <v>0.47525291710871936</v>
      </c>
      <c r="I8" s="206">
        <f t="shared" si="0"/>
        <v>-8.072600733347568E-2</v>
      </c>
      <c r="K8" s="180">
        <v>4845.0069999999987</v>
      </c>
      <c r="L8" s="181">
        <v>4424.6760000000004</v>
      </c>
      <c r="M8" s="250">
        <f>K8/K7</f>
        <v>0.64531827264331298</v>
      </c>
      <c r="N8" s="246">
        <f>L8/L7</f>
        <v>0.67370846340284685</v>
      </c>
      <c r="O8" s="207">
        <f t="shared" si="1"/>
        <v>-8.6755499011662615E-2</v>
      </c>
      <c r="Q8" s="189">
        <f t="shared" si="2"/>
        <v>2.0580828805132754</v>
      </c>
      <c r="R8" s="190">
        <f t="shared" si="3"/>
        <v>2.0445839740935705</v>
      </c>
      <c r="S8" s="182">
        <f t="shared" ref="S8:S18" si="4">(R8-Q8)/Q8</f>
        <v>-6.5589712384849638E-3</v>
      </c>
    </row>
    <row r="9" spans="1:19" ht="24" customHeight="1" x14ac:dyDescent="0.25">
      <c r="A9" s="8"/>
      <c r="B9" t="s">
        <v>37</v>
      </c>
      <c r="E9" s="19">
        <v>18884.029999999992</v>
      </c>
      <c r="F9" s="140">
        <v>13278.470000000001</v>
      </c>
      <c r="G9" s="247">
        <f>E9/E7</f>
        <v>0.35433582216137743</v>
      </c>
      <c r="H9" s="215">
        <f>F9/F7</f>
        <v>0.29160589928730596</v>
      </c>
      <c r="I9" s="182">
        <f t="shared" si="0"/>
        <v>-0.29684129923538527</v>
      </c>
      <c r="K9" s="19">
        <v>1990.6730000000002</v>
      </c>
      <c r="L9" s="140">
        <v>1483.2020000000005</v>
      </c>
      <c r="M9" s="247">
        <f>K9/K7</f>
        <v>0.26514258116813505</v>
      </c>
      <c r="N9" s="215">
        <f>L9/L7</f>
        <v>0.22583478210292221</v>
      </c>
      <c r="O9" s="182">
        <f t="shared" si="1"/>
        <v>-0.25492433965799494</v>
      </c>
      <c r="Q9" s="189">
        <f t="shared" si="2"/>
        <v>1.0541568722354291</v>
      </c>
      <c r="R9" s="190">
        <f t="shared" si="3"/>
        <v>1.1169976661467778</v>
      </c>
      <c r="S9" s="182">
        <f t="shared" si="4"/>
        <v>5.9612374179271281E-2</v>
      </c>
    </row>
    <row r="10" spans="1:19" ht="24" customHeight="1" thickBot="1" x14ac:dyDescent="0.3">
      <c r="A10" s="8"/>
      <c r="B10" t="s">
        <v>36</v>
      </c>
      <c r="E10" s="19">
        <v>10868.77</v>
      </c>
      <c r="F10" s="140">
        <v>10616.239999999998</v>
      </c>
      <c r="G10" s="247">
        <f>E10/E7</f>
        <v>0.20393923086507043</v>
      </c>
      <c r="H10" s="215">
        <f>F10/F7</f>
        <v>0.23314118360397457</v>
      </c>
      <c r="I10" s="186">
        <f t="shared" si="0"/>
        <v>-2.3234459833081617E-2</v>
      </c>
      <c r="K10" s="19">
        <v>672.25400000000002</v>
      </c>
      <c r="L10" s="140">
        <v>659.76400000000012</v>
      </c>
      <c r="M10" s="247">
        <f>K10/K7</f>
        <v>8.9539146188552021E-2</v>
      </c>
      <c r="N10" s="215">
        <f>L10/L7</f>
        <v>0.10045675449423097</v>
      </c>
      <c r="O10" s="209">
        <f t="shared" si="1"/>
        <v>-1.8579286995688973E-2</v>
      </c>
      <c r="Q10" s="189">
        <f t="shared" si="2"/>
        <v>0.61851893084498055</v>
      </c>
      <c r="R10" s="190">
        <f t="shared" si="3"/>
        <v>0.62146673398491392</v>
      </c>
      <c r="S10" s="182">
        <f t="shared" si="4"/>
        <v>4.7659060910330928E-3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115365.82999999993</v>
      </c>
      <c r="F11" s="145">
        <v>118855.87000000001</v>
      </c>
      <c r="G11" s="243">
        <f>E11/E15</f>
        <v>0.68401421107637905</v>
      </c>
      <c r="H11" s="244">
        <f>F11/F15</f>
        <v>0.72300478479610331</v>
      </c>
      <c r="I11" s="164">
        <f t="shared" si="0"/>
        <v>3.0251938550609682E-2</v>
      </c>
      <c r="J11" s="1"/>
      <c r="K11" s="17">
        <v>14574.321</v>
      </c>
      <c r="L11" s="145">
        <v>15438.308999999997</v>
      </c>
      <c r="M11" s="243">
        <f>K11/K15</f>
        <v>0.66000148082702614</v>
      </c>
      <c r="N11" s="244">
        <f>L11/L15</f>
        <v>0.7015515484879522</v>
      </c>
      <c r="O11" s="164">
        <f t="shared" si="1"/>
        <v>5.9281526734590077E-2</v>
      </c>
      <c r="Q11" s="191">
        <f t="shared" si="2"/>
        <v>1.2633134958592165</v>
      </c>
      <c r="R11" s="192">
        <f t="shared" si="3"/>
        <v>1.2989101001069612</v>
      </c>
      <c r="S11" s="57">
        <f t="shared" si="4"/>
        <v>2.8177174046204893E-2</v>
      </c>
    </row>
    <row r="12" spans="1:19" s="3" customFormat="1" ht="24" customHeight="1" x14ac:dyDescent="0.25">
      <c r="A12" s="46"/>
      <c r="B12" s="3" t="s">
        <v>33</v>
      </c>
      <c r="E12" s="31">
        <v>55902.519999999946</v>
      </c>
      <c r="F12" s="141">
        <v>44820.150000000009</v>
      </c>
      <c r="G12" s="247">
        <f>E12/E11</f>
        <v>0.48456739746942384</v>
      </c>
      <c r="H12" s="215">
        <f>F12/F11</f>
        <v>0.3770966465518279</v>
      </c>
      <c r="I12" s="206">
        <f t="shared" si="0"/>
        <v>-0.19824455140841502</v>
      </c>
      <c r="K12" s="31">
        <v>9485.1219999999994</v>
      </c>
      <c r="L12" s="141">
        <v>7917.0579999999964</v>
      </c>
      <c r="M12" s="247">
        <f>K12/K11</f>
        <v>0.65081055920203756</v>
      </c>
      <c r="N12" s="215">
        <f>L12/L11</f>
        <v>0.51281898814177107</v>
      </c>
      <c r="O12" s="206">
        <f t="shared" si="1"/>
        <v>-0.1653182742404371</v>
      </c>
      <c r="Q12" s="189">
        <f t="shared" si="2"/>
        <v>1.6967252996823774</v>
      </c>
      <c r="R12" s="190">
        <f t="shared" si="3"/>
        <v>1.7664059580344991</v>
      </c>
      <c r="S12" s="182">
        <f t="shared" si="4"/>
        <v>4.1067731096580989E-2</v>
      </c>
    </row>
    <row r="13" spans="1:19" ht="24" customHeight="1" x14ac:dyDescent="0.25">
      <c r="A13" s="8"/>
      <c r="B13" s="3" t="s">
        <v>37</v>
      </c>
      <c r="D13" s="3"/>
      <c r="E13" s="19">
        <v>16062.730000000001</v>
      </c>
      <c r="F13" s="140">
        <v>14980.7</v>
      </c>
      <c r="G13" s="247">
        <f>E13/E11</f>
        <v>0.13923299472642819</v>
      </c>
      <c r="H13" s="215">
        <f>F13/F11</f>
        <v>0.12604089305812158</v>
      </c>
      <c r="I13" s="182">
        <f t="shared" si="0"/>
        <v>-6.7362770836588828E-2</v>
      </c>
      <c r="K13" s="19">
        <v>1227.3200000000002</v>
      </c>
      <c r="L13" s="140">
        <v>1358.0540000000001</v>
      </c>
      <c r="M13" s="247">
        <f>K13/K11</f>
        <v>8.4211127228500063E-2</v>
      </c>
      <c r="N13" s="215">
        <f>L13/L11</f>
        <v>8.7966499439802656E-2</v>
      </c>
      <c r="O13" s="182">
        <f t="shared" si="1"/>
        <v>0.10651989701137431</v>
      </c>
      <c r="Q13" s="189">
        <f t="shared" si="2"/>
        <v>0.76407933147105134</v>
      </c>
      <c r="R13" s="190">
        <f t="shared" si="3"/>
        <v>0.90653574265555004</v>
      </c>
      <c r="S13" s="182">
        <f t="shared" si="4"/>
        <v>0.1864419116143779</v>
      </c>
    </row>
    <row r="14" spans="1:19" ht="24" customHeight="1" thickBot="1" x14ac:dyDescent="0.3">
      <c r="A14" s="8"/>
      <c r="B14" t="s">
        <v>36</v>
      </c>
      <c r="E14" s="19">
        <v>43400.579999999994</v>
      </c>
      <c r="F14" s="140">
        <v>59055.020000000004</v>
      </c>
      <c r="G14" s="247">
        <f>E14/E11</f>
        <v>0.37619960780414807</v>
      </c>
      <c r="H14" s="215">
        <f>F14/F11</f>
        <v>0.49686246039005055</v>
      </c>
      <c r="I14" s="186">
        <f t="shared" si="0"/>
        <v>0.36069656211967699</v>
      </c>
      <c r="K14" s="19">
        <v>3861.8789999999999</v>
      </c>
      <c r="L14" s="140">
        <v>6163.197000000001</v>
      </c>
      <c r="M14" s="247">
        <f>K14/K11</f>
        <v>0.26497831356946233</v>
      </c>
      <c r="N14" s="215">
        <f>L14/L11</f>
        <v>0.39921451241842626</v>
      </c>
      <c r="O14" s="209">
        <f t="shared" si="1"/>
        <v>0.59590629328365829</v>
      </c>
      <c r="Q14" s="189">
        <f t="shared" si="2"/>
        <v>0.88982197933760343</v>
      </c>
      <c r="R14" s="190">
        <f t="shared" si="3"/>
        <v>1.0436364258279822</v>
      </c>
      <c r="S14" s="182">
        <f t="shared" si="4"/>
        <v>0.1728597967481996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168659.98999999993</v>
      </c>
      <c r="F15" s="145">
        <v>164391.54</v>
      </c>
      <c r="G15" s="243">
        <f>G7+G11</f>
        <v>1</v>
      </c>
      <c r="H15" s="244">
        <f>H7+H11</f>
        <v>1</v>
      </c>
      <c r="I15" s="164">
        <f t="shared" si="0"/>
        <v>-2.5308017627653872E-2</v>
      </c>
      <c r="J15" s="1"/>
      <c r="K15" s="17">
        <v>22082.254999999997</v>
      </c>
      <c r="L15" s="145">
        <v>22005.950999999997</v>
      </c>
      <c r="M15" s="243">
        <f>M7+M11</f>
        <v>1</v>
      </c>
      <c r="N15" s="244">
        <f>N7+N11</f>
        <v>1</v>
      </c>
      <c r="O15" s="164">
        <f t="shared" si="1"/>
        <v>-3.4554442016904567E-3</v>
      </c>
      <c r="Q15" s="191">
        <f t="shared" si="2"/>
        <v>1.3092764324247859</v>
      </c>
      <c r="R15" s="192">
        <f t="shared" si="3"/>
        <v>1.3386303820744059</v>
      </c>
      <c r="S15" s="57">
        <f t="shared" si="4"/>
        <v>2.241997864061172E-2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79443.879999999946</v>
      </c>
      <c r="F16" s="181">
        <f t="shared" ref="F16:F17" si="5">F8+F12</f>
        <v>66461.110000000015</v>
      </c>
      <c r="G16" s="245">
        <f>E16/E15</f>
        <v>0.47102979195006461</v>
      </c>
      <c r="H16" s="246">
        <f>F16/F15</f>
        <v>0.40428546383834602</v>
      </c>
      <c r="I16" s="207">
        <f t="shared" si="0"/>
        <v>-0.16342064360401254</v>
      </c>
      <c r="J16" s="3"/>
      <c r="K16" s="180">
        <f t="shared" ref="K16:L18" si="6">K8+K12</f>
        <v>14330.128999999997</v>
      </c>
      <c r="L16" s="181">
        <f t="shared" si="6"/>
        <v>12341.733999999997</v>
      </c>
      <c r="M16" s="250">
        <f>K16/K15</f>
        <v>0.64894318990519761</v>
      </c>
      <c r="N16" s="246">
        <f>L16/L15</f>
        <v>0.56083620289802505</v>
      </c>
      <c r="O16" s="207">
        <f t="shared" si="1"/>
        <v>-0.13875625264783037</v>
      </c>
      <c r="P16" s="3"/>
      <c r="Q16" s="189">
        <f t="shared" si="2"/>
        <v>1.803805277385748</v>
      </c>
      <c r="R16" s="190">
        <f t="shared" si="3"/>
        <v>1.8569858372813806</v>
      </c>
      <c r="S16" s="182">
        <f t="shared" si="4"/>
        <v>2.9482428376474773E-2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34946.759999999995</v>
      </c>
      <c r="F17" s="140">
        <f t="shared" si="5"/>
        <v>28259.170000000002</v>
      </c>
      <c r="G17" s="248">
        <f>E17/E15</f>
        <v>0.2072024313531621</v>
      </c>
      <c r="H17" s="215">
        <f>F17/F15</f>
        <v>0.17190160758880901</v>
      </c>
      <c r="I17" s="182">
        <f t="shared" si="0"/>
        <v>-0.19136509364530485</v>
      </c>
      <c r="K17" s="19">
        <f t="shared" si="6"/>
        <v>3217.9930000000004</v>
      </c>
      <c r="L17" s="140">
        <f t="shared" si="6"/>
        <v>2841.2560000000003</v>
      </c>
      <c r="M17" s="247">
        <f>K17/K15</f>
        <v>0.14572755363978909</v>
      </c>
      <c r="N17" s="215">
        <f>L17/L15</f>
        <v>0.12911307491323601</v>
      </c>
      <c r="O17" s="182">
        <f t="shared" si="1"/>
        <v>-0.11707203837920097</v>
      </c>
      <c r="Q17" s="189">
        <f t="shared" si="2"/>
        <v>0.92082728127013802</v>
      </c>
      <c r="R17" s="190">
        <f t="shared" si="3"/>
        <v>1.0054279725837667</v>
      </c>
      <c r="S17" s="182">
        <f t="shared" si="4"/>
        <v>9.1874657750077943E-2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54269.349999999991</v>
      </c>
      <c r="F18" s="142">
        <f>F10+F14</f>
        <v>69671.260000000009</v>
      </c>
      <c r="G18" s="249">
        <f>E18/E15</f>
        <v>0.32176777669677326</v>
      </c>
      <c r="H18" s="221">
        <f>F18/F15</f>
        <v>0.42381292857284508</v>
      </c>
      <c r="I18" s="208">
        <f t="shared" si="0"/>
        <v>0.28380494699125786</v>
      </c>
      <c r="K18" s="21">
        <f t="shared" si="6"/>
        <v>4534.1329999999998</v>
      </c>
      <c r="L18" s="142">
        <f t="shared" si="6"/>
        <v>6822.9610000000011</v>
      </c>
      <c r="M18" s="249">
        <f>K18/K15</f>
        <v>0.20532925645501332</v>
      </c>
      <c r="N18" s="221">
        <f>L18/L15</f>
        <v>0.31005072218873897</v>
      </c>
      <c r="O18" s="186">
        <f t="shared" si="1"/>
        <v>0.50479948426744459</v>
      </c>
      <c r="Q18" s="193">
        <f t="shared" si="2"/>
        <v>0.83548688163760954</v>
      </c>
      <c r="R18" s="194">
        <f t="shared" si="3"/>
        <v>0.9793078236277053</v>
      </c>
      <c r="S18" s="186">
        <f t="shared" si="4"/>
        <v>0.17214027551000827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topLeftCell="A87" workbookViewId="0">
      <selection activeCell="H105" sqref="H105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jan-fev</v>
      </c>
      <c r="E5" s="347"/>
      <c r="F5" s="131" t="s">
        <v>153</v>
      </c>
      <c r="H5" s="348" t="str">
        <f>B5</f>
        <v>jan-fev</v>
      </c>
      <c r="I5" s="347"/>
      <c r="J5" s="345" t="str">
        <f>B5</f>
        <v>jan-fev</v>
      </c>
      <c r="K5" s="346"/>
      <c r="L5" s="131" t="str">
        <f>F5</f>
        <v>2023/2022</v>
      </c>
      <c r="N5" s="348" t="str">
        <f>B5</f>
        <v>jan-fev</v>
      </c>
      <c r="O5" s="346"/>
      <c r="P5" s="131" t="str">
        <f>F5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165</v>
      </c>
      <c r="B7" s="39">
        <v>49013.93</v>
      </c>
      <c r="C7" s="147">
        <v>64532.68</v>
      </c>
      <c r="D7" s="247">
        <f>B7/$B$33</f>
        <v>0.2906079266339337</v>
      </c>
      <c r="E7" s="246">
        <f>C7/$C$33</f>
        <v>0.39255475068850881</v>
      </c>
      <c r="F7" s="52">
        <f>(C7-B7)/B7</f>
        <v>0.31661917336561257</v>
      </c>
      <c r="H7" s="39">
        <v>4712.3119999999999</v>
      </c>
      <c r="I7" s="147">
        <v>7063.4560000000001</v>
      </c>
      <c r="J7" s="247">
        <f>H7/$H$33</f>
        <v>0.21339813347866876</v>
      </c>
      <c r="K7" s="246">
        <f>I7/$I$33</f>
        <v>0.32097935690213975</v>
      </c>
      <c r="L7" s="52">
        <f>(I7-H7)/H7</f>
        <v>0.49893640319231841</v>
      </c>
      <c r="N7" s="27">
        <f t="shared" ref="N7:N33" si="0">(H7/B7)*10</f>
        <v>0.96142300770413636</v>
      </c>
      <c r="O7" s="151">
        <f t="shared" ref="O7:O33" si="1">(I7/C7)*10</f>
        <v>1.0945548828903433</v>
      </c>
      <c r="P7" s="61">
        <f>(O7-N7)/N7</f>
        <v>0.13847377701530553</v>
      </c>
    </row>
    <row r="8" spans="1:16" ht="20.100000000000001" customHeight="1" x14ac:dyDescent="0.25">
      <c r="A8" s="8" t="s">
        <v>163</v>
      </c>
      <c r="B8" s="19">
        <v>18122.679999999993</v>
      </c>
      <c r="C8" s="140">
        <v>12088.029999999999</v>
      </c>
      <c r="D8" s="247">
        <f t="shared" ref="D8:D32" si="2">B8/$B$33</f>
        <v>0.10745097281222411</v>
      </c>
      <c r="E8" s="215">
        <f t="shared" ref="E8:E32" si="3">C8/$C$33</f>
        <v>7.3531946960287628E-2</v>
      </c>
      <c r="F8" s="52">
        <f t="shared" ref="F8:F33" si="4">(C8-B8)/B8</f>
        <v>-0.33298882946672326</v>
      </c>
      <c r="H8" s="19">
        <v>2199.1860000000001</v>
      </c>
      <c r="I8" s="140">
        <v>1809.9460000000004</v>
      </c>
      <c r="J8" s="247">
        <f t="shared" ref="J8:J32" si="5">H8/$H$33</f>
        <v>9.9590644162020611E-2</v>
      </c>
      <c r="K8" s="215">
        <f t="shared" ref="K8:K32" si="6">I8/$I$33</f>
        <v>8.2248024636608519E-2</v>
      </c>
      <c r="L8" s="52">
        <f t="shared" ref="L8:L33" si="7">(I8-H8)/H8</f>
        <v>-0.17699276004849054</v>
      </c>
      <c r="N8" s="27">
        <f t="shared" si="0"/>
        <v>1.2134993279139736</v>
      </c>
      <c r="O8" s="152">
        <f t="shared" si="1"/>
        <v>1.4973043581129435</v>
      </c>
      <c r="P8" s="52">
        <f t="shared" ref="P8:P71" si="8">(O8-N8)/N8</f>
        <v>0.23387324876960222</v>
      </c>
    </row>
    <row r="9" spans="1:16" ht="20.100000000000001" customHeight="1" x14ac:dyDescent="0.25">
      <c r="A9" s="8" t="s">
        <v>162</v>
      </c>
      <c r="B9" s="19">
        <v>5023.5700000000006</v>
      </c>
      <c r="C9" s="140">
        <v>4465.9599999999991</v>
      </c>
      <c r="D9" s="247">
        <f t="shared" si="2"/>
        <v>2.9785190903900801E-2</v>
      </c>
      <c r="E9" s="215">
        <f t="shared" si="3"/>
        <v>2.7166604802169262E-2</v>
      </c>
      <c r="F9" s="52">
        <f t="shared" si="4"/>
        <v>-0.11099875188362089</v>
      </c>
      <c r="H9" s="19">
        <v>1259.8839999999998</v>
      </c>
      <c r="I9" s="140">
        <v>1295.0940000000001</v>
      </c>
      <c r="J9" s="247">
        <f t="shared" si="5"/>
        <v>5.7054136907666357E-2</v>
      </c>
      <c r="K9" s="215">
        <f t="shared" si="6"/>
        <v>5.8851989627714783E-2</v>
      </c>
      <c r="L9" s="52">
        <f t="shared" si="7"/>
        <v>2.7947017344454147E-2</v>
      </c>
      <c r="N9" s="27">
        <f t="shared" si="0"/>
        <v>2.5079455447022725</v>
      </c>
      <c r="O9" s="152">
        <f t="shared" si="1"/>
        <v>2.8999229728882487</v>
      </c>
      <c r="P9" s="52">
        <f t="shared" si="8"/>
        <v>0.15629423414474869</v>
      </c>
    </row>
    <row r="10" spans="1:16" ht="20.100000000000001" customHeight="1" x14ac:dyDescent="0.25">
      <c r="A10" s="8" t="s">
        <v>164</v>
      </c>
      <c r="B10" s="19">
        <v>8002.3200000000006</v>
      </c>
      <c r="C10" s="140">
        <v>6579.82</v>
      </c>
      <c r="D10" s="247">
        <f t="shared" si="2"/>
        <v>4.7446463147543173E-2</v>
      </c>
      <c r="E10" s="215">
        <f t="shared" si="3"/>
        <v>4.002529570560627E-2</v>
      </c>
      <c r="F10" s="52">
        <f t="shared" si="4"/>
        <v>-0.17776094932469594</v>
      </c>
      <c r="H10" s="19">
        <v>1307.761</v>
      </c>
      <c r="I10" s="140">
        <v>1209.5949999999998</v>
      </c>
      <c r="J10" s="247">
        <f t="shared" si="5"/>
        <v>5.9222257871761746E-2</v>
      </c>
      <c r="K10" s="215">
        <f t="shared" si="6"/>
        <v>5.4966722410678799E-2</v>
      </c>
      <c r="L10" s="52">
        <f t="shared" si="7"/>
        <v>-7.5064174570124181E-2</v>
      </c>
      <c r="N10" s="27">
        <f t="shared" si="0"/>
        <v>1.6342273240760177</v>
      </c>
      <c r="O10" s="152">
        <f t="shared" si="1"/>
        <v>1.8383405625077887</v>
      </c>
      <c r="P10" s="52">
        <f t="shared" si="8"/>
        <v>0.12489892649859798</v>
      </c>
    </row>
    <row r="11" spans="1:16" ht="20.100000000000001" customHeight="1" x14ac:dyDescent="0.25">
      <c r="A11" s="8" t="s">
        <v>170</v>
      </c>
      <c r="B11" s="19">
        <v>4887.45</v>
      </c>
      <c r="C11" s="140">
        <v>5141.619999999999</v>
      </c>
      <c r="D11" s="247">
        <f t="shared" si="2"/>
        <v>2.8978123383026404E-2</v>
      </c>
      <c r="E11" s="215">
        <f t="shared" si="3"/>
        <v>3.1276670320139352E-2</v>
      </c>
      <c r="F11" s="52">
        <f t="shared" si="4"/>
        <v>5.2004624088225794E-2</v>
      </c>
      <c r="H11" s="19">
        <v>1072.633</v>
      </c>
      <c r="I11" s="140">
        <v>930.47299999999996</v>
      </c>
      <c r="J11" s="247">
        <f t="shared" si="5"/>
        <v>4.8574432276051523E-2</v>
      </c>
      <c r="K11" s="215">
        <f t="shared" si="6"/>
        <v>4.2282789778092286E-2</v>
      </c>
      <c r="L11" s="52">
        <f t="shared" si="7"/>
        <v>-0.13253368113791025</v>
      </c>
      <c r="N11" s="27">
        <f t="shared" si="0"/>
        <v>2.1946679761429784</v>
      </c>
      <c r="O11" s="152">
        <f t="shared" si="1"/>
        <v>1.8096883861506687</v>
      </c>
      <c r="P11" s="52">
        <f t="shared" si="8"/>
        <v>-0.17541586890464061</v>
      </c>
    </row>
    <row r="12" spans="1:16" ht="20.100000000000001" customHeight="1" x14ac:dyDescent="0.25">
      <c r="A12" s="8" t="s">
        <v>169</v>
      </c>
      <c r="B12" s="19">
        <v>7093.1399999999994</v>
      </c>
      <c r="C12" s="140">
        <v>8103.420000000001</v>
      </c>
      <c r="D12" s="247">
        <f t="shared" si="2"/>
        <v>4.2055854503489525E-2</v>
      </c>
      <c r="E12" s="215">
        <f t="shared" si="3"/>
        <v>4.929341254422219E-2</v>
      </c>
      <c r="F12" s="52">
        <f t="shared" si="4"/>
        <v>0.14243057376563859</v>
      </c>
      <c r="H12" s="19">
        <v>665.63</v>
      </c>
      <c r="I12" s="140">
        <v>914.54099999999983</v>
      </c>
      <c r="J12" s="247">
        <f t="shared" si="5"/>
        <v>3.014320774757832E-2</v>
      </c>
      <c r="K12" s="215">
        <f t="shared" si="6"/>
        <v>4.1558803798118049E-2</v>
      </c>
      <c r="L12" s="52">
        <f t="shared" si="7"/>
        <v>0.37394798912308613</v>
      </c>
      <c r="N12" s="27">
        <f t="shared" si="0"/>
        <v>0.93841373496082137</v>
      </c>
      <c r="O12" s="152">
        <f t="shared" si="1"/>
        <v>1.1285864486846291</v>
      </c>
      <c r="P12" s="52">
        <f t="shared" si="8"/>
        <v>0.2026533783968405</v>
      </c>
    </row>
    <row r="13" spans="1:16" ht="20.100000000000001" customHeight="1" x14ac:dyDescent="0.25">
      <c r="A13" s="8" t="s">
        <v>166</v>
      </c>
      <c r="B13" s="19">
        <v>7360.49</v>
      </c>
      <c r="C13" s="140">
        <v>4320.5200000000004</v>
      </c>
      <c r="D13" s="247">
        <f t="shared" si="2"/>
        <v>4.3640996302679723E-2</v>
      </c>
      <c r="E13" s="215">
        <f t="shared" si="3"/>
        <v>2.6281887741911789E-2</v>
      </c>
      <c r="F13" s="52">
        <f t="shared" si="4"/>
        <v>-0.41301190545738115</v>
      </c>
      <c r="H13" s="19">
        <v>1267.22</v>
      </c>
      <c r="I13" s="140">
        <v>819.87900000000002</v>
      </c>
      <c r="J13" s="247">
        <f t="shared" si="5"/>
        <v>5.7386349356077997E-2</v>
      </c>
      <c r="K13" s="215">
        <f t="shared" si="6"/>
        <v>3.7257149213864915E-2</v>
      </c>
      <c r="L13" s="52">
        <f t="shared" si="7"/>
        <v>-0.3530097378513597</v>
      </c>
      <c r="N13" s="27">
        <f t="shared" si="0"/>
        <v>1.7216516835156357</v>
      </c>
      <c r="O13" s="152">
        <f t="shared" si="1"/>
        <v>1.8976396359697443</v>
      </c>
      <c r="P13" s="52">
        <f t="shared" si="8"/>
        <v>0.10222041667263314</v>
      </c>
    </row>
    <row r="14" spans="1:16" ht="20.100000000000001" customHeight="1" x14ac:dyDescent="0.25">
      <c r="A14" s="8" t="s">
        <v>184</v>
      </c>
      <c r="B14" s="19">
        <v>12214.020000000002</v>
      </c>
      <c r="C14" s="140">
        <v>10532.27</v>
      </c>
      <c r="D14" s="247">
        <f t="shared" si="2"/>
        <v>7.2418005005217903E-2</v>
      </c>
      <c r="E14" s="215">
        <f t="shared" si="3"/>
        <v>6.4068199616598293E-2</v>
      </c>
      <c r="F14" s="52">
        <f t="shared" si="4"/>
        <v>-0.13769012986715279</v>
      </c>
      <c r="H14" s="19">
        <v>842.40899999999999</v>
      </c>
      <c r="I14" s="140">
        <v>774.33500000000004</v>
      </c>
      <c r="J14" s="247">
        <f t="shared" si="5"/>
        <v>3.8148685449017776E-2</v>
      </c>
      <c r="K14" s="215">
        <f t="shared" si="6"/>
        <v>3.518752722843016E-2</v>
      </c>
      <c r="L14" s="52">
        <f t="shared" si="7"/>
        <v>-8.0808728301810587E-2</v>
      </c>
      <c r="N14" s="27">
        <f t="shared" si="0"/>
        <v>0.68970658309057931</v>
      </c>
      <c r="O14" s="152">
        <f t="shared" si="1"/>
        <v>0.73520238277218486</v>
      </c>
      <c r="P14" s="52">
        <f t="shared" si="8"/>
        <v>6.596399222077684E-2</v>
      </c>
    </row>
    <row r="15" spans="1:16" ht="20.100000000000001" customHeight="1" x14ac:dyDescent="0.25">
      <c r="A15" s="8" t="s">
        <v>171</v>
      </c>
      <c r="B15" s="19">
        <v>2877.14</v>
      </c>
      <c r="C15" s="140">
        <v>4925.49</v>
      </c>
      <c r="D15" s="247">
        <f t="shared" si="2"/>
        <v>1.7058817565446312E-2</v>
      </c>
      <c r="E15" s="215">
        <f t="shared" si="3"/>
        <v>2.9961943297082082E-2</v>
      </c>
      <c r="F15" s="52">
        <f t="shared" si="4"/>
        <v>0.71193963449814746</v>
      </c>
      <c r="H15" s="19">
        <v>389.54300000000001</v>
      </c>
      <c r="I15" s="140">
        <v>669.16</v>
      </c>
      <c r="J15" s="247">
        <f t="shared" si="5"/>
        <v>1.7640544409979871E-2</v>
      </c>
      <c r="K15" s="215">
        <f t="shared" si="6"/>
        <v>3.0408138234971068E-2</v>
      </c>
      <c r="L15" s="52">
        <f t="shared" si="7"/>
        <v>0.71780779015410356</v>
      </c>
      <c r="N15" s="27">
        <f t="shared" si="0"/>
        <v>1.3539243832416914</v>
      </c>
      <c r="O15" s="152">
        <f t="shared" si="1"/>
        <v>1.3585653407072189</v>
      </c>
      <c r="P15" s="52">
        <f t="shared" si="8"/>
        <v>3.4277818783466293E-3</v>
      </c>
    </row>
    <row r="16" spans="1:16" ht="20.100000000000001" customHeight="1" x14ac:dyDescent="0.25">
      <c r="A16" s="8" t="s">
        <v>174</v>
      </c>
      <c r="B16" s="19">
        <v>5791.0200000000013</v>
      </c>
      <c r="C16" s="140">
        <v>4127.45</v>
      </c>
      <c r="D16" s="247">
        <f t="shared" si="2"/>
        <v>3.4335469840831849E-2</v>
      </c>
      <c r="E16" s="215">
        <f t="shared" si="3"/>
        <v>2.5107435577280929E-2</v>
      </c>
      <c r="F16" s="52">
        <f t="shared" si="4"/>
        <v>-0.28726718263794654</v>
      </c>
      <c r="H16" s="19">
        <v>537.63399999999979</v>
      </c>
      <c r="I16" s="140">
        <v>535.96399999999994</v>
      </c>
      <c r="J16" s="247">
        <f t="shared" si="5"/>
        <v>2.4346879428753986E-2</v>
      </c>
      <c r="K16" s="215">
        <f t="shared" si="6"/>
        <v>2.4355411861091567E-2</v>
      </c>
      <c r="L16" s="52">
        <f t="shared" si="7"/>
        <v>-3.1062023607135079E-3</v>
      </c>
      <c r="N16" s="27">
        <f t="shared" si="0"/>
        <v>0.92839258023629634</v>
      </c>
      <c r="O16" s="152">
        <f t="shared" si="1"/>
        <v>1.2985354153290771</v>
      </c>
      <c r="P16" s="52">
        <f t="shared" si="8"/>
        <v>0.3986921513295284</v>
      </c>
    </row>
    <row r="17" spans="1:16" ht="20.100000000000001" customHeight="1" x14ac:dyDescent="0.25">
      <c r="A17" s="8" t="s">
        <v>176</v>
      </c>
      <c r="B17" s="19">
        <v>3045.32</v>
      </c>
      <c r="C17" s="140">
        <v>3805.5799999999995</v>
      </c>
      <c r="D17" s="247">
        <f t="shared" si="2"/>
        <v>1.8055971662277459E-2</v>
      </c>
      <c r="E17" s="215">
        <f t="shared" si="3"/>
        <v>2.3149488106261433E-2</v>
      </c>
      <c r="F17" s="52">
        <f t="shared" si="4"/>
        <v>0.24964864119370025</v>
      </c>
      <c r="H17" s="19">
        <v>370.29999999999995</v>
      </c>
      <c r="I17" s="140">
        <v>475.98699999999991</v>
      </c>
      <c r="J17" s="247">
        <f t="shared" si="5"/>
        <v>1.6769120726121495E-2</v>
      </c>
      <c r="K17" s="215">
        <f t="shared" si="6"/>
        <v>2.162992183341678E-2</v>
      </c>
      <c r="L17" s="52">
        <f t="shared" si="7"/>
        <v>0.28540912773426941</v>
      </c>
      <c r="N17" s="27">
        <f t="shared" si="0"/>
        <v>1.2159641679692115</v>
      </c>
      <c r="O17" s="152">
        <f t="shared" si="1"/>
        <v>1.2507607250405983</v>
      </c>
      <c r="P17" s="52">
        <f t="shared" si="8"/>
        <v>2.8616432941030466E-2</v>
      </c>
    </row>
    <row r="18" spans="1:16" ht="20.100000000000001" customHeight="1" x14ac:dyDescent="0.25">
      <c r="A18" s="8" t="s">
        <v>168</v>
      </c>
      <c r="B18" s="19">
        <v>1628.08</v>
      </c>
      <c r="C18" s="140">
        <v>1956.67</v>
      </c>
      <c r="D18" s="247">
        <f t="shared" si="2"/>
        <v>9.6530303363589649E-3</v>
      </c>
      <c r="E18" s="215">
        <f t="shared" si="3"/>
        <v>1.1902498145585841E-2</v>
      </c>
      <c r="F18" s="52">
        <f t="shared" si="4"/>
        <v>0.20182669156306826</v>
      </c>
      <c r="H18" s="19">
        <v>505.17400000000004</v>
      </c>
      <c r="I18" s="140">
        <v>460.97200000000004</v>
      </c>
      <c r="J18" s="247">
        <f t="shared" si="5"/>
        <v>2.2876920857946802E-2</v>
      </c>
      <c r="K18" s="215">
        <f t="shared" si="6"/>
        <v>2.0947606399741595E-2</v>
      </c>
      <c r="L18" s="52">
        <f t="shared" si="7"/>
        <v>-8.7498564850922639E-2</v>
      </c>
      <c r="N18" s="27">
        <f t="shared" si="0"/>
        <v>3.1028819222642623</v>
      </c>
      <c r="O18" s="152">
        <f t="shared" si="1"/>
        <v>2.3559005862000237</v>
      </c>
      <c r="P18" s="52">
        <f t="shared" si="8"/>
        <v>-0.24073791874076367</v>
      </c>
    </row>
    <row r="19" spans="1:16" ht="20.100000000000001" customHeight="1" x14ac:dyDescent="0.25">
      <c r="A19" s="8" t="s">
        <v>172</v>
      </c>
      <c r="B19" s="19">
        <v>4899.3599999999997</v>
      </c>
      <c r="C19" s="140">
        <v>2215.63</v>
      </c>
      <c r="D19" s="247">
        <f t="shared" si="2"/>
        <v>2.9048738826558684E-2</v>
      </c>
      <c r="E19" s="215">
        <f t="shared" si="3"/>
        <v>1.3477761690169706E-2</v>
      </c>
      <c r="F19" s="52">
        <f t="shared" si="4"/>
        <v>-0.54777154567127129</v>
      </c>
      <c r="H19" s="19">
        <v>949.93600000000004</v>
      </c>
      <c r="I19" s="140">
        <v>453.15300000000002</v>
      </c>
      <c r="J19" s="247">
        <f t="shared" si="5"/>
        <v>4.3018070391814614E-2</v>
      </c>
      <c r="K19" s="215">
        <f t="shared" si="6"/>
        <v>2.0592293420993255E-2</v>
      </c>
      <c r="L19" s="52">
        <f t="shared" si="7"/>
        <v>-0.52296470499065195</v>
      </c>
      <c r="N19" s="27">
        <f t="shared" si="0"/>
        <v>1.9388981417981128</v>
      </c>
      <c r="O19" s="152">
        <f t="shared" si="1"/>
        <v>2.0452557511858931</v>
      </c>
      <c r="P19" s="52">
        <f t="shared" si="8"/>
        <v>5.4854665696437974E-2</v>
      </c>
    </row>
    <row r="20" spans="1:16" ht="20.100000000000001" customHeight="1" x14ac:dyDescent="0.25">
      <c r="A20" s="8" t="s">
        <v>173</v>
      </c>
      <c r="B20" s="19">
        <v>3737.29</v>
      </c>
      <c r="C20" s="140">
        <v>2487.96</v>
      </c>
      <c r="D20" s="247">
        <f t="shared" si="2"/>
        <v>2.2158723002414501E-2</v>
      </c>
      <c r="E20" s="215">
        <f t="shared" si="3"/>
        <v>1.5134355454058042E-2</v>
      </c>
      <c r="F20" s="52">
        <f t="shared" si="4"/>
        <v>-0.3342876790401601</v>
      </c>
      <c r="H20" s="19">
        <v>637.52700000000004</v>
      </c>
      <c r="I20" s="140">
        <v>431.64900000000006</v>
      </c>
      <c r="J20" s="247">
        <f t="shared" si="5"/>
        <v>2.8870556924553228E-2</v>
      </c>
      <c r="K20" s="215">
        <f t="shared" si="6"/>
        <v>1.9615103205492004E-2</v>
      </c>
      <c r="L20" s="52">
        <f t="shared" si="7"/>
        <v>-0.32293220522424926</v>
      </c>
      <c r="N20" s="27">
        <f t="shared" si="0"/>
        <v>1.7058537068303505</v>
      </c>
      <c r="O20" s="152">
        <f t="shared" si="1"/>
        <v>1.7349515265518738</v>
      </c>
      <c r="P20" s="52">
        <f t="shared" si="8"/>
        <v>1.7057629036425381E-2</v>
      </c>
    </row>
    <row r="21" spans="1:16" ht="20.100000000000001" customHeight="1" x14ac:dyDescent="0.25">
      <c r="A21" s="8" t="s">
        <v>167</v>
      </c>
      <c r="B21" s="19">
        <v>741.9</v>
      </c>
      <c r="C21" s="140">
        <v>3511.25</v>
      </c>
      <c r="D21" s="247">
        <f t="shared" si="2"/>
        <v>4.398790726834502E-3</v>
      </c>
      <c r="E21" s="215">
        <f t="shared" si="3"/>
        <v>2.1359067504325351E-2</v>
      </c>
      <c r="F21" s="52">
        <f t="shared" si="4"/>
        <v>3.7327806982073057</v>
      </c>
      <c r="H21" s="19">
        <v>166.18300000000002</v>
      </c>
      <c r="I21" s="140">
        <v>367.31699999999995</v>
      </c>
      <c r="J21" s="247">
        <f t="shared" si="5"/>
        <v>7.5256354027249499E-3</v>
      </c>
      <c r="K21" s="215">
        <f t="shared" si="6"/>
        <v>1.6691712164586748E-2</v>
      </c>
      <c r="L21" s="52">
        <f t="shared" si="7"/>
        <v>1.2103163380129129</v>
      </c>
      <c r="N21" s="27">
        <f t="shared" si="0"/>
        <v>2.239964954845667</v>
      </c>
      <c r="O21" s="152">
        <f t="shared" si="1"/>
        <v>1.0461146315414735</v>
      </c>
      <c r="P21" s="52">
        <f t="shared" si="8"/>
        <v>-0.53297723284534582</v>
      </c>
    </row>
    <row r="22" spans="1:16" ht="20.100000000000001" customHeight="1" x14ac:dyDescent="0.25">
      <c r="A22" s="8" t="s">
        <v>179</v>
      </c>
      <c r="B22" s="19">
        <v>854.82999999999981</v>
      </c>
      <c r="C22" s="140">
        <v>1206.02</v>
      </c>
      <c r="D22" s="247">
        <f t="shared" si="2"/>
        <v>5.0683626863727415E-3</v>
      </c>
      <c r="E22" s="215">
        <f t="shared" si="3"/>
        <v>7.3362656010157231E-3</v>
      </c>
      <c r="F22" s="52">
        <f t="shared" si="4"/>
        <v>0.41083022355322141</v>
      </c>
      <c r="H22" s="19">
        <v>193.53900000000004</v>
      </c>
      <c r="I22" s="140">
        <v>306.88099999999997</v>
      </c>
      <c r="J22" s="247">
        <f t="shared" si="5"/>
        <v>8.7644581588248154E-3</v>
      </c>
      <c r="K22" s="215">
        <f t="shared" si="6"/>
        <v>1.3945364142635776E-2</v>
      </c>
      <c r="L22" s="52">
        <f t="shared" si="7"/>
        <v>0.58562873632704471</v>
      </c>
      <c r="N22" s="27">
        <f t="shared" si="0"/>
        <v>2.2640641998993964</v>
      </c>
      <c r="O22" s="152">
        <f t="shared" si="1"/>
        <v>2.5445763751844908</v>
      </c>
      <c r="P22" s="52">
        <f t="shared" si="8"/>
        <v>0.12389762414756562</v>
      </c>
    </row>
    <row r="23" spans="1:16" ht="20.100000000000001" customHeight="1" x14ac:dyDescent="0.25">
      <c r="A23" s="8" t="s">
        <v>186</v>
      </c>
      <c r="B23" s="19">
        <v>2304.96</v>
      </c>
      <c r="C23" s="140">
        <v>1015.22</v>
      </c>
      <c r="D23" s="247">
        <f t="shared" si="2"/>
        <v>1.3666311731667954E-2</v>
      </c>
      <c r="E23" s="215">
        <f t="shared" si="3"/>
        <v>6.1756219328561578E-3</v>
      </c>
      <c r="F23" s="52">
        <f t="shared" si="4"/>
        <v>-0.559549840344301</v>
      </c>
      <c r="H23" s="19">
        <v>650.62300000000005</v>
      </c>
      <c r="I23" s="140">
        <v>295.22499999999997</v>
      </c>
      <c r="J23" s="247">
        <f t="shared" si="5"/>
        <v>2.946361229865338E-2</v>
      </c>
      <c r="K23" s="215">
        <f t="shared" si="6"/>
        <v>1.3415689237879331E-2</v>
      </c>
      <c r="L23" s="52">
        <f t="shared" si="7"/>
        <v>-0.54624260132211755</v>
      </c>
      <c r="N23" s="27">
        <f t="shared" si="0"/>
        <v>2.8227084201027353</v>
      </c>
      <c r="O23" s="152">
        <f t="shared" si="1"/>
        <v>2.9079903863202059</v>
      </c>
      <c r="P23" s="52">
        <f t="shared" si="8"/>
        <v>3.0212814618084682E-2</v>
      </c>
    </row>
    <row r="24" spans="1:16" ht="20.100000000000001" customHeight="1" x14ac:dyDescent="0.25">
      <c r="A24" s="8" t="s">
        <v>205</v>
      </c>
      <c r="B24" s="19">
        <v>5740.8300000000008</v>
      </c>
      <c r="C24" s="140">
        <v>3128.29</v>
      </c>
      <c r="D24" s="247">
        <f t="shared" si="2"/>
        <v>3.4037888891135355E-2</v>
      </c>
      <c r="E24" s="215">
        <f t="shared" si="3"/>
        <v>1.902950723619963E-2</v>
      </c>
      <c r="F24" s="52">
        <f t="shared" si="4"/>
        <v>-0.45508053713487429</v>
      </c>
      <c r="H24" s="19">
        <v>494.06499999999994</v>
      </c>
      <c r="I24" s="140">
        <v>277.40300000000002</v>
      </c>
      <c r="J24" s="247">
        <f t="shared" si="5"/>
        <v>2.2373847236163154E-2</v>
      </c>
      <c r="K24" s="215">
        <f t="shared" si="6"/>
        <v>1.2605817399120809E-2</v>
      </c>
      <c r="L24" s="52">
        <f t="shared" si="7"/>
        <v>-0.43852934330503063</v>
      </c>
      <c r="N24" s="27">
        <f t="shared" si="0"/>
        <v>0.86061597364840958</v>
      </c>
      <c r="O24" s="152">
        <f t="shared" si="1"/>
        <v>0.88675602325871339</v>
      </c>
      <c r="P24" s="52">
        <f t="shared" si="8"/>
        <v>3.037365144349841E-2</v>
      </c>
    </row>
    <row r="25" spans="1:16" ht="20.100000000000001" customHeight="1" x14ac:dyDescent="0.25">
      <c r="A25" s="8" t="s">
        <v>199</v>
      </c>
      <c r="B25" s="19">
        <v>7191.3600000000006</v>
      </c>
      <c r="C25" s="140">
        <v>6258.5</v>
      </c>
      <c r="D25" s="247">
        <f t="shared" si="2"/>
        <v>4.2638209571813683E-2</v>
      </c>
      <c r="E25" s="215">
        <f t="shared" si="3"/>
        <v>3.8070693905537974E-2</v>
      </c>
      <c r="F25" s="52">
        <f t="shared" si="4"/>
        <v>-0.12971955235171101</v>
      </c>
      <c r="H25" s="19">
        <v>201.52600000000001</v>
      </c>
      <c r="I25" s="140">
        <v>229.261</v>
      </c>
      <c r="J25" s="247">
        <f t="shared" si="5"/>
        <v>9.1261512920668662E-3</v>
      </c>
      <c r="K25" s="215">
        <f t="shared" si="6"/>
        <v>1.0418136439547646E-2</v>
      </c>
      <c r="L25" s="52">
        <f t="shared" si="7"/>
        <v>0.13762492184631256</v>
      </c>
      <c r="N25" s="27">
        <f t="shared" si="0"/>
        <v>0.2802335024251324</v>
      </c>
      <c r="O25" s="152">
        <f t="shared" si="1"/>
        <v>0.36631940560837262</v>
      </c>
      <c r="P25" s="52">
        <f t="shared" si="8"/>
        <v>0.30719347415014753</v>
      </c>
    </row>
    <row r="26" spans="1:16" ht="20.100000000000001" customHeight="1" x14ac:dyDescent="0.25">
      <c r="A26" s="8" t="s">
        <v>203</v>
      </c>
      <c r="B26" s="19">
        <v>1473.86</v>
      </c>
      <c r="C26" s="140">
        <v>1092.8800000000001</v>
      </c>
      <c r="D26" s="247">
        <f t="shared" si="2"/>
        <v>8.7386463143985706E-3</v>
      </c>
      <c r="E26" s="215">
        <f t="shared" si="3"/>
        <v>6.6480306711647107E-3</v>
      </c>
      <c r="F26" s="52">
        <f t="shared" si="4"/>
        <v>-0.25849130853676727</v>
      </c>
      <c r="H26" s="19">
        <v>242.08499999999998</v>
      </c>
      <c r="I26" s="140">
        <v>210.24400000000003</v>
      </c>
      <c r="J26" s="247">
        <f t="shared" si="5"/>
        <v>1.0962874941893389E-2</v>
      </c>
      <c r="K26" s="215">
        <f t="shared" si="6"/>
        <v>9.5539611080657227E-3</v>
      </c>
      <c r="L26" s="52">
        <f t="shared" si="7"/>
        <v>-0.13152818225003596</v>
      </c>
      <c r="N26" s="27">
        <f t="shared" si="0"/>
        <v>1.6425237132427775</v>
      </c>
      <c r="O26" s="152">
        <f t="shared" si="1"/>
        <v>1.9237610716638607</v>
      </c>
      <c r="P26" s="52">
        <f t="shared" si="8"/>
        <v>0.17122270817378099</v>
      </c>
    </row>
    <row r="27" spans="1:16" ht="20.100000000000001" customHeight="1" x14ac:dyDescent="0.25">
      <c r="A27" s="8" t="s">
        <v>175</v>
      </c>
      <c r="B27" s="19">
        <v>701.38</v>
      </c>
      <c r="C27" s="140">
        <v>1699.99</v>
      </c>
      <c r="D27" s="247">
        <f t="shared" si="2"/>
        <v>4.1585440625248457E-3</v>
      </c>
      <c r="E27" s="215">
        <f t="shared" si="3"/>
        <v>1.0341103927854199E-2</v>
      </c>
      <c r="F27" s="52">
        <f t="shared" si="4"/>
        <v>1.4237788360090109</v>
      </c>
      <c r="H27" s="19">
        <v>205.00700000000003</v>
      </c>
      <c r="I27" s="140">
        <v>207.27699999999999</v>
      </c>
      <c r="J27" s="247">
        <f t="shared" si="5"/>
        <v>9.283789178233838E-3</v>
      </c>
      <c r="K27" s="215">
        <f t="shared" si="6"/>
        <v>9.419133942450383E-3</v>
      </c>
      <c r="L27" s="52">
        <f t="shared" si="7"/>
        <v>1.1072792636348774E-2</v>
      </c>
      <c r="N27" s="27">
        <f t="shared" si="0"/>
        <v>2.9229091220165966</v>
      </c>
      <c r="O27" s="152">
        <f t="shared" si="1"/>
        <v>1.2192836428449578</v>
      </c>
      <c r="P27" s="52">
        <f t="shared" si="8"/>
        <v>-0.58285270189866867</v>
      </c>
    </row>
    <row r="28" spans="1:16" ht="20.100000000000001" customHeight="1" x14ac:dyDescent="0.25">
      <c r="A28" s="8" t="s">
        <v>180</v>
      </c>
      <c r="B28" s="19">
        <v>1179.4399999999998</v>
      </c>
      <c r="C28" s="140">
        <v>1123.31</v>
      </c>
      <c r="D28" s="247">
        <f t="shared" si="2"/>
        <v>6.993004090655998E-3</v>
      </c>
      <c r="E28" s="215">
        <f t="shared" si="3"/>
        <v>6.8331375203371184E-3</v>
      </c>
      <c r="F28" s="52">
        <f t="shared" ref="F28:F29" si="9">(C28-B28)/B28</f>
        <v>-4.7590381876144519E-2</v>
      </c>
      <c r="H28" s="19">
        <v>158.59699999999998</v>
      </c>
      <c r="I28" s="140">
        <v>203.75800000000004</v>
      </c>
      <c r="J28" s="247">
        <f t="shared" si="5"/>
        <v>7.1821016467747516E-3</v>
      </c>
      <c r="K28" s="215">
        <f t="shared" si="6"/>
        <v>9.2592226529996362E-3</v>
      </c>
      <c r="L28" s="52">
        <f t="shared" ref="L28" si="10">(I28-H28)/H28</f>
        <v>0.28475317944223449</v>
      </c>
      <c r="N28" s="27">
        <f t="shared" si="0"/>
        <v>1.3446805263514889</v>
      </c>
      <c r="O28" s="152">
        <f t="shared" si="1"/>
        <v>1.8139071137976166</v>
      </c>
      <c r="P28" s="52">
        <f t="shared" ref="P28" si="11">(O28-N28)/N28</f>
        <v>0.3489502363206497</v>
      </c>
    </row>
    <row r="29" spans="1:16" ht="20.100000000000001" customHeight="1" x14ac:dyDescent="0.25">
      <c r="A29" s="8" t="s">
        <v>210</v>
      </c>
      <c r="B29" s="19">
        <v>437.08000000000004</v>
      </c>
      <c r="C29" s="140">
        <v>664.87000000000012</v>
      </c>
      <c r="D29" s="247">
        <f t="shared" si="2"/>
        <v>2.5914859831309132E-3</v>
      </c>
      <c r="E29" s="215">
        <f t="shared" si="3"/>
        <v>4.04442953694576E-3</v>
      </c>
      <c r="F29" s="52">
        <f t="shared" si="9"/>
        <v>0.52116317378969534</v>
      </c>
      <c r="H29" s="19">
        <v>86.982000000000014</v>
      </c>
      <c r="I29" s="140">
        <v>148.393</v>
      </c>
      <c r="J29" s="247">
        <f t="shared" si="5"/>
        <v>3.9389998892776137E-3</v>
      </c>
      <c r="K29" s="215">
        <f t="shared" si="6"/>
        <v>6.7433122976598451E-3</v>
      </c>
      <c r="L29" s="52">
        <f t="shared" ref="L29:L32" si="12">(I29-H29)/H29</f>
        <v>0.70601963624657949</v>
      </c>
      <c r="N29" s="27">
        <f t="shared" ref="N29:N30" si="13">(H29/B29)*10</f>
        <v>1.9900704676489431</v>
      </c>
      <c r="O29" s="152">
        <f t="shared" ref="O29:O30" si="14">(I29/C29)*10</f>
        <v>2.2319099974431089</v>
      </c>
      <c r="P29" s="52">
        <f t="shared" ref="P29:P30" si="15">(O29-N29)/N29</f>
        <v>0.12152309866688968</v>
      </c>
    </row>
    <row r="30" spans="1:16" ht="20.100000000000001" customHeight="1" x14ac:dyDescent="0.25">
      <c r="A30" s="8" t="s">
        <v>217</v>
      </c>
      <c r="B30" s="19">
        <v>700.64</v>
      </c>
      <c r="C30" s="140">
        <v>469.2</v>
      </c>
      <c r="D30" s="247">
        <f t="shared" si="2"/>
        <v>4.1541565370660817E-3</v>
      </c>
      <c r="E30" s="215">
        <f t="shared" si="3"/>
        <v>2.8541614732728953E-3</v>
      </c>
      <c r="F30" s="52">
        <f t="shared" si="4"/>
        <v>-0.33032655857501714</v>
      </c>
      <c r="H30" s="19">
        <v>193.36499999999998</v>
      </c>
      <c r="I30" s="140">
        <v>136.06800000000001</v>
      </c>
      <c r="J30" s="247">
        <f t="shared" si="5"/>
        <v>8.756578528777972E-3</v>
      </c>
      <c r="K30" s="215">
        <f t="shared" si="6"/>
        <v>6.1832365254289616E-3</v>
      </c>
      <c r="L30" s="52">
        <f t="shared" si="12"/>
        <v>-0.29631525870762532</v>
      </c>
      <c r="N30" s="27">
        <f t="shared" si="13"/>
        <v>2.759833866179493</v>
      </c>
      <c r="O30" s="152">
        <f t="shared" si="14"/>
        <v>2.9000000000000004</v>
      </c>
      <c r="P30" s="52">
        <f t="shared" si="15"/>
        <v>5.078788819072752E-2</v>
      </c>
    </row>
    <row r="31" spans="1:16" ht="20.100000000000001" customHeight="1" x14ac:dyDescent="0.25">
      <c r="A31" s="8" t="s">
        <v>197</v>
      </c>
      <c r="B31" s="19">
        <v>775.75</v>
      </c>
      <c r="C31" s="140">
        <v>881.92000000000007</v>
      </c>
      <c r="D31" s="247">
        <f t="shared" si="2"/>
        <v>4.5994903711306986E-3</v>
      </c>
      <c r="E31" s="215">
        <f t="shared" si="3"/>
        <v>5.3647529550486621E-3</v>
      </c>
      <c r="F31" s="52">
        <f t="shared" si="4"/>
        <v>0.13686110215920086</v>
      </c>
      <c r="H31" s="19">
        <v>97.608999999999995</v>
      </c>
      <c r="I31" s="140">
        <v>102.91199999999999</v>
      </c>
      <c r="J31" s="247">
        <f t="shared" si="5"/>
        <v>4.4202460301269054E-3</v>
      </c>
      <c r="K31" s="215">
        <f t="shared" si="6"/>
        <v>4.6765531741845634E-3</v>
      </c>
      <c r="L31" s="52">
        <f t="shared" si="12"/>
        <v>5.4329006546527447E-2</v>
      </c>
      <c r="N31" s="27">
        <f t="shared" ref="N31:N32" si="16">(H31/B31)*10</f>
        <v>1.2582533032549146</v>
      </c>
      <c r="O31" s="152">
        <f t="shared" ref="O31:O32" si="17">(I31/C31)*10</f>
        <v>1.166908563134978</v>
      </c>
      <c r="P31" s="52">
        <f t="shared" ref="P31:P32" si="18">(O31-N31)/N31</f>
        <v>-7.2596463592538366E-2</v>
      </c>
    </row>
    <row r="32" spans="1:16" ht="20.100000000000001" customHeight="1" thickBot="1" x14ac:dyDescent="0.3">
      <c r="A32" s="8" t="s">
        <v>17</v>
      </c>
      <c r="B32" s="19">
        <f>B33-SUM(B7:B31)</f>
        <v>12862.150000000023</v>
      </c>
      <c r="C32" s="140">
        <f>C33-SUM(C7:C31)</f>
        <v>8056.9899999999616</v>
      </c>
      <c r="D32" s="247">
        <f t="shared" si="2"/>
        <v>7.6260825107365551E-2</v>
      </c>
      <c r="E32" s="215">
        <f t="shared" si="3"/>
        <v>4.9010977085560264E-2</v>
      </c>
      <c r="F32" s="52">
        <f t="shared" si="4"/>
        <v>-0.37358917443818124</v>
      </c>
      <c r="H32" s="19">
        <f>H33-SUM(H7:H31)</f>
        <v>2675.5249999999942</v>
      </c>
      <c r="I32" s="140">
        <f>I33-SUM(I7:I31)</f>
        <v>1677.0080000000089</v>
      </c>
      <c r="J32" s="247">
        <f t="shared" si="5"/>
        <v>0.12116176540846912</v>
      </c>
      <c r="K32" s="215">
        <f t="shared" si="6"/>
        <v>7.6207022364087273E-2</v>
      </c>
      <c r="L32" s="52">
        <f t="shared" si="12"/>
        <v>-0.37320413750571846</v>
      </c>
      <c r="N32" s="27">
        <f t="shared" si="16"/>
        <v>2.0801537845538958</v>
      </c>
      <c r="O32" s="152">
        <f t="shared" si="17"/>
        <v>2.0814323959692351</v>
      </c>
      <c r="P32" s="52">
        <f t="shared" si="18"/>
        <v>6.1467158093485221E-4</v>
      </c>
    </row>
    <row r="33" spans="1:16" ht="26.25" customHeight="1" thickBot="1" x14ac:dyDescent="0.3">
      <c r="A33" s="12" t="s">
        <v>18</v>
      </c>
      <c r="B33" s="17">
        <v>168659.99000000002</v>
      </c>
      <c r="C33" s="145">
        <v>164391.53999999995</v>
      </c>
      <c r="D33" s="243">
        <f>SUM(D7:D32)</f>
        <v>0.99999999999999978</v>
      </c>
      <c r="E33" s="244">
        <f>SUM(E7:E32)</f>
        <v>0.99999999999999989</v>
      </c>
      <c r="F33" s="57">
        <f t="shared" si="4"/>
        <v>-2.5308017627654722E-2</v>
      </c>
      <c r="G33" s="1"/>
      <c r="H33" s="17">
        <v>22082.254999999997</v>
      </c>
      <c r="I33" s="145">
        <v>22005.951000000005</v>
      </c>
      <c r="J33" s="243">
        <f>SUM(J7:J32)</f>
        <v>0.99999999999999978</v>
      </c>
      <c r="K33" s="244">
        <f>SUM(K7:K32)</f>
        <v>1.0000000000000002</v>
      </c>
      <c r="L33" s="57">
        <f t="shared" si="7"/>
        <v>-3.4554442016901271E-3</v>
      </c>
      <c r="N33" s="29">
        <f t="shared" si="0"/>
        <v>1.3092764324247852</v>
      </c>
      <c r="O33" s="146">
        <f t="shared" si="1"/>
        <v>1.3386303820744065</v>
      </c>
      <c r="P33" s="57">
        <f t="shared" si="8"/>
        <v>2.241997864061275E-2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jan-fev</v>
      </c>
      <c r="C37" s="347"/>
      <c r="D37" s="345" t="str">
        <f>B5</f>
        <v>jan-fev</v>
      </c>
      <c r="E37" s="347"/>
      <c r="F37" s="131" t="str">
        <f>F5</f>
        <v>2023/2022</v>
      </c>
      <c r="H37" s="348" t="str">
        <f>B5</f>
        <v>jan-fev</v>
      </c>
      <c r="I37" s="347"/>
      <c r="J37" s="345" t="str">
        <f>B5</f>
        <v>jan-fev</v>
      </c>
      <c r="K37" s="346"/>
      <c r="L37" s="131" t="str">
        <f>L5</f>
        <v>2023/2022</v>
      </c>
      <c r="N37" s="348" t="str">
        <f>B5</f>
        <v>jan-fev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163</v>
      </c>
      <c r="B39" s="39">
        <v>18122.679999999993</v>
      </c>
      <c r="C39" s="147">
        <v>12088.029999999999</v>
      </c>
      <c r="D39" s="247">
        <f t="shared" ref="D39:D61" si="19">B39/$B$62</f>
        <v>0.3400500167372934</v>
      </c>
      <c r="E39" s="246">
        <f t="shared" ref="E39:E61" si="20">C39/$C$62</f>
        <v>0.26546287778350464</v>
      </c>
      <c r="F39" s="52">
        <f>(C39-B39)/B39</f>
        <v>-0.33298882946672326</v>
      </c>
      <c r="H39" s="39">
        <v>2199.1860000000001</v>
      </c>
      <c r="I39" s="147">
        <v>1809.9460000000004</v>
      </c>
      <c r="J39" s="247">
        <f t="shared" ref="J39:J61" si="21">H39/$H$62</f>
        <v>0.29291493505403754</v>
      </c>
      <c r="K39" s="246">
        <f t="shared" ref="K39:K61" si="22">I39/$I$62</f>
        <v>0.27558536229593517</v>
      </c>
      <c r="L39" s="52">
        <f>(I39-H39)/H39</f>
        <v>-0.17699276004849054</v>
      </c>
      <c r="N39" s="27">
        <f t="shared" ref="N39:N62" si="23">(H39/B39)*10</f>
        <v>1.2134993279139736</v>
      </c>
      <c r="O39" s="151">
        <f t="shared" ref="O39:O62" si="24">(I39/C39)*10</f>
        <v>1.4973043581129435</v>
      </c>
      <c r="P39" s="61">
        <f t="shared" si="8"/>
        <v>0.23387324876960222</v>
      </c>
    </row>
    <row r="40" spans="1:16" ht="20.100000000000001" customHeight="1" x14ac:dyDescent="0.25">
      <c r="A40" s="38" t="s">
        <v>169</v>
      </c>
      <c r="B40" s="19">
        <v>7093.1399999999994</v>
      </c>
      <c r="C40" s="140">
        <v>8103.420000000001</v>
      </c>
      <c r="D40" s="247">
        <f t="shared" si="19"/>
        <v>0.13309413264042438</v>
      </c>
      <c r="E40" s="215">
        <f t="shared" si="20"/>
        <v>0.17795763189604985</v>
      </c>
      <c r="F40" s="52">
        <f t="shared" ref="F40:F62" si="25">(C40-B40)/B40</f>
        <v>0.14243057376563859</v>
      </c>
      <c r="H40" s="19">
        <v>665.63</v>
      </c>
      <c r="I40" s="140">
        <v>914.54099999999983</v>
      </c>
      <c r="J40" s="247">
        <f t="shared" si="21"/>
        <v>8.8656879509063355E-2</v>
      </c>
      <c r="K40" s="215">
        <f t="shared" si="22"/>
        <v>0.13924952060419854</v>
      </c>
      <c r="L40" s="52">
        <f t="shared" ref="L40:L62" si="26">(I40-H40)/H40</f>
        <v>0.37394798912308613</v>
      </c>
      <c r="N40" s="27">
        <f t="shared" si="23"/>
        <v>0.93841373496082137</v>
      </c>
      <c r="O40" s="152">
        <f t="shared" si="24"/>
        <v>1.1285864486846291</v>
      </c>
      <c r="P40" s="52">
        <f t="shared" si="8"/>
        <v>0.2026533783968405</v>
      </c>
    </row>
    <row r="41" spans="1:16" ht="20.100000000000001" customHeight="1" x14ac:dyDescent="0.25">
      <c r="A41" s="38" t="s">
        <v>171</v>
      </c>
      <c r="B41" s="19">
        <v>2877.14</v>
      </c>
      <c r="C41" s="140">
        <v>4925.49</v>
      </c>
      <c r="D41" s="247">
        <f t="shared" si="19"/>
        <v>5.3986027737373092E-2</v>
      </c>
      <c r="E41" s="215">
        <f t="shared" si="20"/>
        <v>0.10816772872783027</v>
      </c>
      <c r="F41" s="52">
        <f t="shared" si="25"/>
        <v>0.71193963449814746</v>
      </c>
      <c r="H41" s="19">
        <v>389.54300000000001</v>
      </c>
      <c r="I41" s="140">
        <v>669.16</v>
      </c>
      <c r="J41" s="247">
        <f t="shared" si="21"/>
        <v>5.1884180121988289E-2</v>
      </c>
      <c r="K41" s="215">
        <f t="shared" si="22"/>
        <v>0.10188740494685915</v>
      </c>
      <c r="L41" s="52">
        <f t="shared" si="26"/>
        <v>0.71780779015410356</v>
      </c>
      <c r="N41" s="27">
        <f t="shared" si="23"/>
        <v>1.3539243832416914</v>
      </c>
      <c r="O41" s="152">
        <f t="shared" si="24"/>
        <v>1.3585653407072189</v>
      </c>
      <c r="P41" s="52">
        <f t="shared" si="8"/>
        <v>3.4277818783466293E-3</v>
      </c>
    </row>
    <row r="42" spans="1:16" ht="20.100000000000001" customHeight="1" x14ac:dyDescent="0.25">
      <c r="A42" s="38" t="s">
        <v>174</v>
      </c>
      <c r="B42" s="19">
        <v>5791.0200000000013</v>
      </c>
      <c r="C42" s="140">
        <v>4127.45</v>
      </c>
      <c r="D42" s="247">
        <f t="shared" si="19"/>
        <v>0.10866143682534823</v>
      </c>
      <c r="E42" s="215">
        <f t="shared" si="20"/>
        <v>9.0642127369598369E-2</v>
      </c>
      <c r="F42" s="52">
        <f t="shared" si="25"/>
        <v>-0.28726718263794654</v>
      </c>
      <c r="H42" s="19">
        <v>537.63399999999979</v>
      </c>
      <c r="I42" s="140">
        <v>535.96399999999994</v>
      </c>
      <c r="J42" s="247">
        <f t="shared" si="21"/>
        <v>7.1608780791093771E-2</v>
      </c>
      <c r="K42" s="215">
        <f t="shared" si="22"/>
        <v>8.1606762366158186E-2</v>
      </c>
      <c r="L42" s="52">
        <f t="shared" si="26"/>
        <v>-3.1062023607135079E-3</v>
      </c>
      <c r="N42" s="27">
        <f t="shared" si="23"/>
        <v>0.92839258023629634</v>
      </c>
      <c r="O42" s="152">
        <f t="shared" si="24"/>
        <v>1.2985354153290771</v>
      </c>
      <c r="P42" s="52">
        <f t="shared" si="8"/>
        <v>0.3986921513295284</v>
      </c>
    </row>
    <row r="43" spans="1:16" ht="20.100000000000001" customHeight="1" x14ac:dyDescent="0.25">
      <c r="A43" s="38" t="s">
        <v>176</v>
      </c>
      <c r="B43" s="19">
        <v>3045.32</v>
      </c>
      <c r="C43" s="140">
        <v>3805.5799999999995</v>
      </c>
      <c r="D43" s="247">
        <f t="shared" si="19"/>
        <v>5.7141720593776126E-2</v>
      </c>
      <c r="E43" s="215">
        <f t="shared" si="20"/>
        <v>8.3573602848052944E-2</v>
      </c>
      <c r="F43" s="52">
        <f t="shared" si="25"/>
        <v>0.24964864119370025</v>
      </c>
      <c r="H43" s="19">
        <v>370.29999999999995</v>
      </c>
      <c r="I43" s="140">
        <v>475.98699999999991</v>
      </c>
      <c r="J43" s="247">
        <f t="shared" si="21"/>
        <v>4.9321158124192355E-2</v>
      </c>
      <c r="K43" s="215">
        <f t="shared" si="22"/>
        <v>7.2474565452867235E-2</v>
      </c>
      <c r="L43" s="52">
        <f t="shared" si="26"/>
        <v>0.28540912773426941</v>
      </c>
      <c r="N43" s="27">
        <f t="shared" si="23"/>
        <v>1.2159641679692115</v>
      </c>
      <c r="O43" s="152">
        <f t="shared" si="24"/>
        <v>1.2507607250405983</v>
      </c>
      <c r="P43" s="52">
        <f t="shared" si="8"/>
        <v>2.8616432941030466E-2</v>
      </c>
    </row>
    <row r="44" spans="1:16" ht="20.100000000000001" customHeight="1" x14ac:dyDescent="0.25">
      <c r="A44" s="38" t="s">
        <v>172</v>
      </c>
      <c r="B44" s="19">
        <v>4899.3599999999997</v>
      </c>
      <c r="C44" s="140">
        <v>2215.63</v>
      </c>
      <c r="D44" s="247">
        <f t="shared" si="19"/>
        <v>9.1930522969120812E-2</v>
      </c>
      <c r="E44" s="215">
        <f t="shared" si="20"/>
        <v>4.8657019870356574E-2</v>
      </c>
      <c r="F44" s="52">
        <f t="shared" si="25"/>
        <v>-0.54777154567127129</v>
      </c>
      <c r="H44" s="19">
        <v>949.93600000000004</v>
      </c>
      <c r="I44" s="140">
        <v>453.15300000000002</v>
      </c>
      <c r="J44" s="247">
        <f t="shared" si="21"/>
        <v>0.12652428750705588</v>
      </c>
      <c r="K44" s="215">
        <f t="shared" si="22"/>
        <v>6.8997822962944683E-2</v>
      </c>
      <c r="L44" s="52">
        <f t="shared" si="26"/>
        <v>-0.52296470499065195</v>
      </c>
      <c r="N44" s="27">
        <f t="shared" si="23"/>
        <v>1.9388981417981128</v>
      </c>
      <c r="O44" s="152">
        <f t="shared" si="24"/>
        <v>2.0452557511858931</v>
      </c>
      <c r="P44" s="52">
        <f t="shared" si="8"/>
        <v>5.4854665696437974E-2</v>
      </c>
    </row>
    <row r="45" spans="1:16" ht="20.100000000000001" customHeight="1" x14ac:dyDescent="0.25">
      <c r="A45" s="38" t="s">
        <v>173</v>
      </c>
      <c r="B45" s="19">
        <v>3737.29</v>
      </c>
      <c r="C45" s="140">
        <v>2487.96</v>
      </c>
      <c r="D45" s="247">
        <f t="shared" si="19"/>
        <v>7.0125694822847376E-2</v>
      </c>
      <c r="E45" s="215">
        <f t="shared" si="20"/>
        <v>5.463760607892669E-2</v>
      </c>
      <c r="F45" s="52">
        <f t="shared" si="25"/>
        <v>-0.3342876790401601</v>
      </c>
      <c r="H45" s="19">
        <v>637.52700000000004</v>
      </c>
      <c r="I45" s="140">
        <v>431.64900000000006</v>
      </c>
      <c r="J45" s="247">
        <f t="shared" si="21"/>
        <v>8.4913772550477953E-2</v>
      </c>
      <c r="K45" s="215">
        <f t="shared" si="22"/>
        <v>6.5723588465997393E-2</v>
      </c>
      <c r="L45" s="52">
        <f t="shared" si="26"/>
        <v>-0.32293220522424926</v>
      </c>
      <c r="N45" s="27">
        <f t="shared" si="23"/>
        <v>1.7058537068303505</v>
      </c>
      <c r="O45" s="152">
        <f t="shared" si="24"/>
        <v>1.7349515265518738</v>
      </c>
      <c r="P45" s="52">
        <f t="shared" si="8"/>
        <v>1.7057629036425381E-2</v>
      </c>
    </row>
    <row r="46" spans="1:16" ht="20.100000000000001" customHeight="1" x14ac:dyDescent="0.25">
      <c r="A46" s="38" t="s">
        <v>167</v>
      </c>
      <c r="B46" s="19">
        <v>741.9</v>
      </c>
      <c r="C46" s="140">
        <v>3511.25</v>
      </c>
      <c r="D46" s="247">
        <f t="shared" si="19"/>
        <v>1.3920849864225272E-2</v>
      </c>
      <c r="E46" s="215">
        <f t="shared" si="20"/>
        <v>7.7109878914705762E-2</v>
      </c>
      <c r="F46" s="52">
        <f t="shared" si="25"/>
        <v>3.7327806982073057</v>
      </c>
      <c r="H46" s="19">
        <v>166.18300000000002</v>
      </c>
      <c r="I46" s="140">
        <v>367.31699999999995</v>
      </c>
      <c r="J46" s="247">
        <f t="shared" si="21"/>
        <v>2.2134318175945612E-2</v>
      </c>
      <c r="K46" s="215">
        <f t="shared" si="22"/>
        <v>5.5928292071949097E-2</v>
      </c>
      <c r="L46" s="52">
        <f t="shared" si="26"/>
        <v>1.2103163380129129</v>
      </c>
      <c r="N46" s="27">
        <f t="shared" si="23"/>
        <v>2.239964954845667</v>
      </c>
      <c r="O46" s="152">
        <f t="shared" si="24"/>
        <v>1.0461146315414735</v>
      </c>
      <c r="P46" s="52">
        <f t="shared" si="8"/>
        <v>-0.53297723284534582</v>
      </c>
    </row>
    <row r="47" spans="1:16" ht="20.100000000000001" customHeight="1" x14ac:dyDescent="0.25">
      <c r="A47" s="38" t="s">
        <v>186</v>
      </c>
      <c r="B47" s="19">
        <v>2304.96</v>
      </c>
      <c r="C47" s="140">
        <v>1015.22</v>
      </c>
      <c r="D47" s="247">
        <f t="shared" si="19"/>
        <v>4.3249766953827581E-2</v>
      </c>
      <c r="E47" s="215">
        <f t="shared" si="20"/>
        <v>2.2295049134008569E-2</v>
      </c>
      <c r="F47" s="52">
        <f t="shared" si="25"/>
        <v>-0.559549840344301</v>
      </c>
      <c r="H47" s="19">
        <v>650.62300000000005</v>
      </c>
      <c r="I47" s="140">
        <v>295.22499999999997</v>
      </c>
      <c r="J47" s="247">
        <f t="shared" si="21"/>
        <v>8.6658060659563621E-2</v>
      </c>
      <c r="K47" s="215">
        <f t="shared" si="22"/>
        <v>4.495144528279707E-2</v>
      </c>
      <c r="L47" s="52">
        <f t="shared" si="26"/>
        <v>-0.54624260132211755</v>
      </c>
      <c r="N47" s="27">
        <f t="shared" si="23"/>
        <v>2.8227084201027353</v>
      </c>
      <c r="O47" s="152">
        <f t="shared" si="24"/>
        <v>2.9079903863202059</v>
      </c>
      <c r="P47" s="52">
        <f t="shared" si="8"/>
        <v>3.0212814618084682E-2</v>
      </c>
    </row>
    <row r="48" spans="1:16" ht="20.100000000000001" customHeight="1" x14ac:dyDescent="0.25">
      <c r="A48" s="38" t="s">
        <v>175</v>
      </c>
      <c r="B48" s="19">
        <v>701.38</v>
      </c>
      <c r="C48" s="140">
        <v>1699.99</v>
      </c>
      <c r="D48" s="247">
        <f t="shared" si="19"/>
        <v>1.3160541417671279E-2</v>
      </c>
      <c r="E48" s="215">
        <f t="shared" si="20"/>
        <v>3.7333150033808653E-2</v>
      </c>
      <c r="F48" s="52">
        <f t="shared" si="25"/>
        <v>1.4237788360090109</v>
      </c>
      <c r="H48" s="19">
        <v>205.00700000000003</v>
      </c>
      <c r="I48" s="140">
        <v>207.27699999999999</v>
      </c>
      <c r="J48" s="247">
        <f t="shared" si="21"/>
        <v>2.7305381214059694E-2</v>
      </c>
      <c r="K48" s="215">
        <f t="shared" si="22"/>
        <v>3.1560337789422743E-2</v>
      </c>
      <c r="L48" s="52">
        <f t="shared" si="26"/>
        <v>1.1072792636348774E-2</v>
      </c>
      <c r="N48" s="27">
        <f t="shared" si="23"/>
        <v>2.9229091220165966</v>
      </c>
      <c r="O48" s="152">
        <f t="shared" si="24"/>
        <v>1.2192836428449578</v>
      </c>
      <c r="P48" s="52">
        <f t="shared" si="8"/>
        <v>-0.58285270189866867</v>
      </c>
    </row>
    <row r="49" spans="1:16" ht="20.100000000000001" customHeight="1" x14ac:dyDescent="0.25">
      <c r="A49" s="38" t="s">
        <v>185</v>
      </c>
      <c r="B49" s="19">
        <v>191.08</v>
      </c>
      <c r="C49" s="140">
        <v>350.9</v>
      </c>
      <c r="D49" s="247">
        <f t="shared" si="19"/>
        <v>3.5853834641544212E-3</v>
      </c>
      <c r="E49" s="215">
        <f t="shared" si="20"/>
        <v>7.706046710194446E-3</v>
      </c>
      <c r="F49" s="52">
        <f>(C49-B49)/B49</f>
        <v>0.83640360058614172</v>
      </c>
      <c r="H49" s="19">
        <v>41.659000000000006</v>
      </c>
      <c r="I49" s="140">
        <v>93.429000000000002</v>
      </c>
      <c r="J49" s="247">
        <f t="shared" si="21"/>
        <v>5.5486635870800154E-3</v>
      </c>
      <c r="K49" s="215">
        <f t="shared" si="22"/>
        <v>1.4225653590740786E-2</v>
      </c>
      <c r="L49" s="52">
        <f t="shared" si="26"/>
        <v>1.2427086583931441</v>
      </c>
      <c r="N49" s="27">
        <f t="shared" si="23"/>
        <v>2.1801863093992049</v>
      </c>
      <c r="O49" s="152">
        <f t="shared" si="24"/>
        <v>2.6625534340267887</v>
      </c>
      <c r="P49" s="52">
        <f t="shared" si="8"/>
        <v>0.22125041449347968</v>
      </c>
    </row>
    <row r="50" spans="1:16" ht="20.100000000000001" customHeight="1" x14ac:dyDescent="0.25">
      <c r="A50" s="38" t="s">
        <v>193</v>
      </c>
      <c r="B50" s="19">
        <v>965.3</v>
      </c>
      <c r="C50" s="140">
        <v>213.84</v>
      </c>
      <c r="D50" s="247">
        <f t="shared" si="19"/>
        <v>1.8112678762551092E-2</v>
      </c>
      <c r="E50" s="215">
        <f t="shared" si="20"/>
        <v>4.6960986848332302E-3</v>
      </c>
      <c r="F50" s="52">
        <f t="shared" ref="F50:F53" si="27">(C50-B50)/B50</f>
        <v>-0.77847301357091059</v>
      </c>
      <c r="H50" s="19">
        <v>273.30500000000001</v>
      </c>
      <c r="I50" s="140">
        <v>64.266000000000005</v>
      </c>
      <c r="J50" s="247">
        <f t="shared" si="21"/>
        <v>3.6402158037084506E-2</v>
      </c>
      <c r="K50" s="215">
        <f t="shared" si="22"/>
        <v>9.7852471252239392E-3</v>
      </c>
      <c r="L50" s="52">
        <f t="shared" si="26"/>
        <v>-0.76485611313367841</v>
      </c>
      <c r="N50" s="27">
        <f t="shared" ref="N50" si="28">(H50/B50)*10</f>
        <v>2.8312959701647156</v>
      </c>
      <c r="O50" s="152">
        <f t="shared" ref="O50" si="29">(I50/C50)*10</f>
        <v>3.0053310886644224</v>
      </c>
      <c r="P50" s="52">
        <f t="shared" ref="P50" si="30">(O50-N50)/N50</f>
        <v>6.1468359484007626E-2</v>
      </c>
    </row>
    <row r="51" spans="1:16" ht="20.100000000000001" customHeight="1" x14ac:dyDescent="0.25">
      <c r="A51" s="38" t="s">
        <v>195</v>
      </c>
      <c r="B51" s="19">
        <v>93.6</v>
      </c>
      <c r="C51" s="140">
        <v>218.89</v>
      </c>
      <c r="D51" s="247">
        <f t="shared" si="19"/>
        <v>1.7562899950013281E-3</v>
      </c>
      <c r="E51" s="215">
        <f t="shared" si="20"/>
        <v>4.8070007534752419E-3</v>
      </c>
      <c r="F51" s="52">
        <f t="shared" si="27"/>
        <v>1.338568376068376</v>
      </c>
      <c r="H51" s="19">
        <v>16.358999999999998</v>
      </c>
      <c r="I51" s="140">
        <v>51.860999999999997</v>
      </c>
      <c r="J51" s="247">
        <f t="shared" si="21"/>
        <v>2.1788950195886113E-3</v>
      </c>
      <c r="K51" s="215">
        <f t="shared" si="22"/>
        <v>7.8964413711953233E-3</v>
      </c>
      <c r="L51" s="52">
        <f t="shared" si="26"/>
        <v>2.1701815514395744</v>
      </c>
      <c r="N51" s="27">
        <f t="shared" ref="N51:N52" si="31">(H51/B51)*10</f>
        <v>1.7477564102564103</v>
      </c>
      <c r="O51" s="152">
        <f t="shared" ref="O51:O52" si="32">(I51/C51)*10</f>
        <v>2.3692722371967658</v>
      </c>
      <c r="P51" s="52">
        <f t="shared" ref="P51:P52" si="33">(O51-N51)/N51</f>
        <v>0.35560780855564084</v>
      </c>
    </row>
    <row r="52" spans="1:16" ht="20.100000000000001" customHeight="1" x14ac:dyDescent="0.25">
      <c r="A52" s="38" t="s">
        <v>188</v>
      </c>
      <c r="B52" s="19">
        <v>99.410000000000011</v>
      </c>
      <c r="C52" s="140">
        <v>235.15999999999997</v>
      </c>
      <c r="D52" s="247">
        <f t="shared" si="19"/>
        <v>1.8653075684089966E-3</v>
      </c>
      <c r="E52" s="215">
        <f t="shared" si="20"/>
        <v>5.1643030617535644E-3</v>
      </c>
      <c r="F52" s="52">
        <f t="shared" si="27"/>
        <v>1.3655567850316863</v>
      </c>
      <c r="H52" s="19">
        <v>19.523999999999997</v>
      </c>
      <c r="I52" s="140">
        <v>44.003</v>
      </c>
      <c r="J52" s="247">
        <f t="shared" si="21"/>
        <v>2.6004490716087809E-3</v>
      </c>
      <c r="K52" s="215">
        <f t="shared" si="22"/>
        <v>6.6999693345039203E-3</v>
      </c>
      <c r="L52" s="52">
        <f t="shared" si="26"/>
        <v>1.2537902069248108</v>
      </c>
      <c r="N52" s="27">
        <f t="shared" si="31"/>
        <v>1.9639875264057938</v>
      </c>
      <c r="O52" s="152">
        <f t="shared" si="32"/>
        <v>1.871194080625957</v>
      </c>
      <c r="P52" s="52">
        <f t="shared" si="33"/>
        <v>-4.7247472059893318E-2</v>
      </c>
    </row>
    <row r="53" spans="1:16" ht="20.100000000000001" customHeight="1" x14ac:dyDescent="0.25">
      <c r="A53" s="38" t="s">
        <v>192</v>
      </c>
      <c r="B53" s="19">
        <v>1627.31</v>
      </c>
      <c r="C53" s="140">
        <v>110.44</v>
      </c>
      <c r="D53" s="247">
        <f t="shared" si="19"/>
        <v>3.0534490082965937E-2</v>
      </c>
      <c r="E53" s="215">
        <f t="shared" si="20"/>
        <v>2.4253513783809482E-3</v>
      </c>
      <c r="F53" s="52">
        <f t="shared" si="27"/>
        <v>-0.93213339806183204</v>
      </c>
      <c r="H53" s="19">
        <v>205.476</v>
      </c>
      <c r="I53" s="140">
        <v>42.884999999999998</v>
      </c>
      <c r="J53" s="247">
        <f t="shared" si="21"/>
        <v>2.7367848465370104E-2</v>
      </c>
      <c r="K53" s="215">
        <f t="shared" si="22"/>
        <v>6.5297408110856214E-3</v>
      </c>
      <c r="L53" s="52">
        <f t="shared" si="26"/>
        <v>-0.79128949366349355</v>
      </c>
      <c r="N53" s="27">
        <f t="shared" ref="N53" si="34">(H53/B53)*10</f>
        <v>1.2626727544229435</v>
      </c>
      <c r="O53" s="152">
        <f t="shared" ref="O53" si="35">(I53/C53)*10</f>
        <v>3.8831039478449836</v>
      </c>
      <c r="P53" s="52">
        <f t="shared" ref="P53" si="36">(O53-N53)/N53</f>
        <v>2.0753050893377427</v>
      </c>
    </row>
    <row r="54" spans="1:16" ht="20.100000000000001" customHeight="1" x14ac:dyDescent="0.25">
      <c r="A54" s="38" t="s">
        <v>189</v>
      </c>
      <c r="B54" s="19">
        <v>20.68</v>
      </c>
      <c r="C54" s="140">
        <v>113.50999999999999</v>
      </c>
      <c r="D54" s="247">
        <f t="shared" si="19"/>
        <v>3.8803501171610547E-4</v>
      </c>
      <c r="E54" s="215">
        <f t="shared" si="20"/>
        <v>2.4927710517930225E-3</v>
      </c>
      <c r="F54" s="52">
        <f t="shared" ref="F54" si="37">(C54-B54)/B54</f>
        <v>4.4888781431334612</v>
      </c>
      <c r="H54" s="19">
        <v>4.26</v>
      </c>
      <c r="I54" s="140">
        <v>36.042000000000002</v>
      </c>
      <c r="J54" s="247">
        <f t="shared" si="21"/>
        <v>5.6739976670013351E-4</v>
      </c>
      <c r="K54" s="215">
        <f t="shared" si="22"/>
        <v>5.4878143479805989E-3</v>
      </c>
      <c r="L54" s="52">
        <f t="shared" si="26"/>
        <v>7.4605633802816911</v>
      </c>
      <c r="N54" s="27">
        <f t="shared" si="23"/>
        <v>2.0599613152804643</v>
      </c>
      <c r="O54" s="152">
        <f t="shared" si="24"/>
        <v>3.1752268522597134</v>
      </c>
      <c r="P54" s="52">
        <f t="shared" ref="P54" si="38">(O54-N54)/N54</f>
        <v>0.54140120433640537</v>
      </c>
    </row>
    <row r="55" spans="1:16" ht="20.100000000000001" customHeight="1" x14ac:dyDescent="0.25">
      <c r="A55" s="38" t="s">
        <v>178</v>
      </c>
      <c r="B55" s="19">
        <v>458.54</v>
      </c>
      <c r="C55" s="140">
        <v>128.49</v>
      </c>
      <c r="D55" s="247">
        <f t="shared" si="19"/>
        <v>8.603944597306722E-3</v>
      </c>
      <c r="E55" s="215">
        <f t="shared" si="20"/>
        <v>2.8217439207548719E-3</v>
      </c>
      <c r="F55" s="52">
        <f t="shared" ref="F55:F56" si="39">(C55-B55)/B55</f>
        <v>-0.71978453351943128</v>
      </c>
      <c r="H55" s="19">
        <v>64.665000000000006</v>
      </c>
      <c r="I55" s="140">
        <v>23.201000000000001</v>
      </c>
      <c r="J55" s="247">
        <f t="shared" si="21"/>
        <v>8.6128887121277326E-3</v>
      </c>
      <c r="K55" s="215">
        <f t="shared" si="22"/>
        <v>3.532622515051825E-3</v>
      </c>
      <c r="L55" s="52">
        <f t="shared" ref="L55:L56" si="40">(I55-H55)/H55</f>
        <v>-0.64121240238150468</v>
      </c>
      <c r="N55" s="27">
        <f t="shared" si="23"/>
        <v>1.41023683866184</v>
      </c>
      <c r="O55" s="152">
        <f t="shared" si="24"/>
        <v>1.8056658105689158</v>
      </c>
      <c r="P55" s="52">
        <f t="shared" ref="P55:P56" si="41">(O55-N55)/N55</f>
        <v>0.28039898055868012</v>
      </c>
    </row>
    <row r="56" spans="1:16" ht="20.100000000000001" customHeight="1" x14ac:dyDescent="0.25">
      <c r="A56" s="38" t="s">
        <v>190</v>
      </c>
      <c r="B56" s="19">
        <v>22.5</v>
      </c>
      <c r="C56" s="140">
        <v>48.92</v>
      </c>
      <c r="D56" s="247">
        <f t="shared" si="19"/>
        <v>4.2218509495224241E-4</v>
      </c>
      <c r="E56" s="215">
        <f t="shared" si="20"/>
        <v>1.0743226134588553E-3</v>
      </c>
      <c r="F56" s="52">
        <f t="shared" si="39"/>
        <v>1.1742222222222223</v>
      </c>
      <c r="H56" s="19">
        <v>8.2319999999999993</v>
      </c>
      <c r="I56" s="140">
        <v>14.663</v>
      </c>
      <c r="J56" s="247">
        <f t="shared" si="21"/>
        <v>1.0964401125529339E-3</v>
      </c>
      <c r="K56" s="215">
        <f t="shared" si="22"/>
        <v>2.2326125571399901E-3</v>
      </c>
      <c r="L56" s="52">
        <f t="shared" si="40"/>
        <v>0.78121963070942679</v>
      </c>
      <c r="N56" s="27">
        <f t="shared" si="23"/>
        <v>3.6586666666666661</v>
      </c>
      <c r="O56" s="152">
        <f t="shared" si="24"/>
        <v>2.9973426001635324</v>
      </c>
      <c r="P56" s="52">
        <f t="shared" si="41"/>
        <v>-0.18075548464918015</v>
      </c>
    </row>
    <row r="57" spans="1:16" ht="20.100000000000001" customHeight="1" x14ac:dyDescent="0.25">
      <c r="A57" s="38" t="s">
        <v>191</v>
      </c>
      <c r="B57" s="19">
        <v>139.19999999999999</v>
      </c>
      <c r="C57" s="140">
        <v>61.19</v>
      </c>
      <c r="D57" s="247">
        <f t="shared" si="19"/>
        <v>2.6119184541045395E-3</v>
      </c>
      <c r="E57" s="215">
        <f t="shared" si="20"/>
        <v>1.3437816990504365E-3</v>
      </c>
      <c r="F57" s="52">
        <f t="shared" si="25"/>
        <v>-0.56041666666666667</v>
      </c>
      <c r="H57" s="19">
        <v>25.905000000000001</v>
      </c>
      <c r="I57" s="140">
        <v>11.993</v>
      </c>
      <c r="J57" s="247">
        <f t="shared" si="21"/>
        <v>3.4503499897575022E-3</v>
      </c>
      <c r="K57" s="215">
        <f t="shared" si="22"/>
        <v>1.8260739547009412E-3</v>
      </c>
      <c r="L57" s="52">
        <f t="shared" si="26"/>
        <v>-0.53703918162516895</v>
      </c>
      <c r="N57" s="27">
        <f t="shared" si="23"/>
        <v>1.860991379310345</v>
      </c>
      <c r="O57" s="152">
        <f t="shared" si="24"/>
        <v>1.9599607779048867</v>
      </c>
      <c r="P57" s="52">
        <f t="shared" si="8"/>
        <v>5.3181008625208262E-2</v>
      </c>
    </row>
    <row r="58" spans="1:16" ht="20.100000000000001" customHeight="1" x14ac:dyDescent="0.25">
      <c r="A58" s="38" t="s">
        <v>224</v>
      </c>
      <c r="B58" s="19">
        <v>45.36</v>
      </c>
      <c r="C58" s="140">
        <v>22.68</v>
      </c>
      <c r="D58" s="247">
        <f t="shared" si="19"/>
        <v>8.5112515142372067E-4</v>
      </c>
      <c r="E58" s="215">
        <f t="shared" si="20"/>
        <v>4.9807107263382744E-4</v>
      </c>
      <c r="F58" s="52">
        <f t="shared" si="25"/>
        <v>-0.5</v>
      </c>
      <c r="H58" s="19">
        <v>13.183</v>
      </c>
      <c r="I58" s="140">
        <v>7.7</v>
      </c>
      <c r="J58" s="247">
        <f t="shared" si="21"/>
        <v>1.7558758507999672E-3</v>
      </c>
      <c r="K58" s="215">
        <f t="shared" si="22"/>
        <v>1.1724146961725379E-3</v>
      </c>
      <c r="L58" s="52">
        <f t="shared" si="26"/>
        <v>-0.41591443525752864</v>
      </c>
      <c r="N58" s="27">
        <f t="shared" ref="N58" si="42">(H58/B58)*10</f>
        <v>2.9063051146384478</v>
      </c>
      <c r="O58" s="152">
        <f t="shared" ref="O58" si="43">(I58/C58)*10</f>
        <v>3.3950617283950617</v>
      </c>
      <c r="P58" s="52">
        <f t="shared" ref="P58" si="44">(O58-N58)/N58</f>
        <v>0.16817112948494281</v>
      </c>
    </row>
    <row r="59" spans="1:16" ht="20.100000000000001" customHeight="1" x14ac:dyDescent="0.25">
      <c r="A59" s="38" t="s">
        <v>211</v>
      </c>
      <c r="B59" s="19">
        <v>14.04</v>
      </c>
      <c r="C59" s="140">
        <v>13.65</v>
      </c>
      <c r="D59" s="247">
        <f t="shared" si="19"/>
        <v>2.6344349925019927E-4</v>
      </c>
      <c r="E59" s="215">
        <f t="shared" si="20"/>
        <v>2.9976499741850727E-4</v>
      </c>
      <c r="F59" s="52">
        <f>(C59-B59)/B59</f>
        <v>-2.7777777777777693E-2</v>
      </c>
      <c r="H59" s="19">
        <v>3.883</v>
      </c>
      <c r="I59" s="140">
        <v>6.2830000000000004</v>
      </c>
      <c r="J59" s="247">
        <f t="shared" si="21"/>
        <v>5.1718621927150665E-4</v>
      </c>
      <c r="K59" s="215">
        <f t="shared" si="22"/>
        <v>9.5665993974702022E-4</v>
      </c>
      <c r="L59" s="52">
        <f t="shared" si="26"/>
        <v>0.61807880504764368</v>
      </c>
      <c r="N59" s="27">
        <f t="shared" si="23"/>
        <v>2.7656695156695159</v>
      </c>
      <c r="O59" s="152">
        <f t="shared" si="24"/>
        <v>4.6029304029304026</v>
      </c>
      <c r="P59" s="52">
        <f>(O59-N59)/N59</f>
        <v>0.66430962804900451</v>
      </c>
    </row>
    <row r="60" spans="1:16" ht="20.100000000000001" customHeight="1" x14ac:dyDescent="0.25">
      <c r="A60" s="38" t="s">
        <v>196</v>
      </c>
      <c r="B60" s="19">
        <v>15.84</v>
      </c>
      <c r="C60" s="140">
        <v>18.72</v>
      </c>
      <c r="D60" s="247">
        <f t="shared" si="19"/>
        <v>2.9721830684637863E-4</v>
      </c>
      <c r="E60" s="215">
        <f t="shared" si="20"/>
        <v>4.1110628217395277E-4</v>
      </c>
      <c r="F60" s="52">
        <f>(C60-B60)/B60</f>
        <v>0.18181818181818177</v>
      </c>
      <c r="H60" s="19">
        <v>6.1129999999999995</v>
      </c>
      <c r="I60" s="140">
        <v>6.048</v>
      </c>
      <c r="J60" s="247">
        <f t="shared" si="21"/>
        <v>8.1420534597134177E-4</v>
      </c>
      <c r="K60" s="215">
        <f t="shared" si="22"/>
        <v>9.2087845226642979E-4</v>
      </c>
      <c r="L60" s="52">
        <f t="shared" si="26"/>
        <v>-1.0633077048912074E-2</v>
      </c>
      <c r="N60" s="27">
        <f t="shared" ref="N60" si="45">(H60/B60)*10</f>
        <v>3.8592171717171713</v>
      </c>
      <c r="O60" s="152">
        <f t="shared" ref="O60" si="46">(I60/C60)*10</f>
        <v>3.2307692307692308</v>
      </c>
      <c r="P60" s="52">
        <f>(O60-N60)/N60</f>
        <v>-0.16284337288754094</v>
      </c>
    </row>
    <row r="61" spans="1:16" ht="20.100000000000001" customHeight="1" thickBot="1" x14ac:dyDescent="0.3">
      <c r="A61" s="8" t="s">
        <v>17</v>
      </c>
      <c r="B61" s="19">
        <f>B62-SUM(B39:B60)</f>
        <v>287.11000000000786</v>
      </c>
      <c r="C61" s="140">
        <f>C62-SUM(C39:C60)</f>
        <v>19.260000000002037</v>
      </c>
      <c r="D61" s="247">
        <f t="shared" si="19"/>
        <v>5.3872694494107387E-3</v>
      </c>
      <c r="E61" s="215">
        <f t="shared" si="20"/>
        <v>4.2296511723670773E-4</v>
      </c>
      <c r="F61" s="52">
        <f t="shared" si="25"/>
        <v>-0.9329176970499059</v>
      </c>
      <c r="H61" s="196">
        <f>H62-SUM(H39:H60)</f>
        <v>53.800999999999476</v>
      </c>
      <c r="I61" s="142">
        <f>I62-SUM(I39:I60)</f>
        <v>5.0489999999999782</v>
      </c>
      <c r="J61" s="247">
        <f t="shared" si="21"/>
        <v>7.1658861146088231E-3</v>
      </c>
      <c r="K61" s="215">
        <f t="shared" si="22"/>
        <v>7.6876906506170362E-4</v>
      </c>
      <c r="L61" s="52">
        <f t="shared" si="26"/>
        <v>-0.9061541607033321</v>
      </c>
      <c r="N61" s="27">
        <f t="shared" si="23"/>
        <v>1.8738810908710253</v>
      </c>
      <c r="O61" s="152">
        <f t="shared" si="24"/>
        <v>2.6214953271025148</v>
      </c>
      <c r="P61" s="52">
        <f t="shared" si="8"/>
        <v>0.3989656760365623</v>
      </c>
    </row>
    <row r="62" spans="1:16" ht="26.25" customHeight="1" thickBot="1" x14ac:dyDescent="0.3">
      <c r="A62" s="12" t="s">
        <v>18</v>
      </c>
      <c r="B62" s="17">
        <v>53294.16</v>
      </c>
      <c r="C62" s="145">
        <v>45535.670000000006</v>
      </c>
      <c r="D62" s="253">
        <f>SUM(D39:D61)</f>
        <v>0.99999999999999989</v>
      </c>
      <c r="E62" s="254">
        <f>SUM(E39:E61)</f>
        <v>1</v>
      </c>
      <c r="F62" s="57">
        <f t="shared" si="25"/>
        <v>-0.1455786149927121</v>
      </c>
      <c r="G62" s="1"/>
      <c r="H62" s="17">
        <v>7507.9339999999993</v>
      </c>
      <c r="I62" s="145">
        <v>6567.6420000000007</v>
      </c>
      <c r="J62" s="253">
        <f>SUM(J39:J61)</f>
        <v>1</v>
      </c>
      <c r="K62" s="254">
        <f>SUM(K39:K61)</f>
        <v>0.99999999999999978</v>
      </c>
      <c r="L62" s="57">
        <f t="shared" si="26"/>
        <v>-0.12523977967840402</v>
      </c>
      <c r="M62" s="1"/>
      <c r="N62" s="29">
        <f t="shared" si="23"/>
        <v>1.4087723683045195</v>
      </c>
      <c r="O62" s="146">
        <f t="shared" si="24"/>
        <v>1.4423070968320002</v>
      </c>
      <c r="P62" s="57">
        <f t="shared" si="8"/>
        <v>2.3804220810946436E-2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jan-fev</v>
      </c>
      <c r="C66" s="347"/>
      <c r="D66" s="345" t="str">
        <f>B5</f>
        <v>jan-fev</v>
      </c>
      <c r="E66" s="347"/>
      <c r="F66" s="131" t="str">
        <f>F37</f>
        <v>2023/2022</v>
      </c>
      <c r="H66" s="348" t="str">
        <f>B5</f>
        <v>jan-fev</v>
      </c>
      <c r="I66" s="347"/>
      <c r="J66" s="345" t="str">
        <f>B5</f>
        <v>jan-fev</v>
      </c>
      <c r="K66" s="346"/>
      <c r="L66" s="131" t="str">
        <f>L37</f>
        <v>2023/2022</v>
      </c>
      <c r="N66" s="348" t="str">
        <f>B5</f>
        <v>jan-fev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165</v>
      </c>
      <c r="B68" s="39">
        <v>49013.93</v>
      </c>
      <c r="C68" s="147">
        <v>64532.68</v>
      </c>
      <c r="D68" s="247">
        <f>B68/$B$96</f>
        <v>0.42485656281413647</v>
      </c>
      <c r="E68" s="246">
        <f>C68/$C$96</f>
        <v>0.54294903566815855</v>
      </c>
      <c r="F68" s="61">
        <f t="shared" ref="F68:F87" si="47">(C68-B68)/B68</f>
        <v>0.31661917336561257</v>
      </c>
      <c r="H68" s="19">
        <v>4712.3119999999999</v>
      </c>
      <c r="I68" s="147">
        <v>7063.4560000000001</v>
      </c>
      <c r="J68" s="245">
        <f>H68/$H$96</f>
        <v>0.32332977982301886</v>
      </c>
      <c r="K68" s="246">
        <f>I68/$I$96</f>
        <v>0.4575278289869702</v>
      </c>
      <c r="L68" s="61">
        <f t="shared" ref="L68:L85" si="48">(I68-H68)/H68</f>
        <v>0.49893640319231841</v>
      </c>
      <c r="N68" s="41">
        <f t="shared" ref="N68:N78" si="49">(H68/B68)*10</f>
        <v>0.96142300770413636</v>
      </c>
      <c r="O68" s="149">
        <f t="shared" ref="O68:O78" si="50">(I68/C68)*10</f>
        <v>1.0945548828903433</v>
      </c>
      <c r="P68" s="61">
        <f t="shared" si="8"/>
        <v>0.13847377701530553</v>
      </c>
    </row>
    <row r="69" spans="1:16" ht="20.100000000000001" customHeight="1" x14ac:dyDescent="0.25">
      <c r="A69" s="38" t="s">
        <v>162</v>
      </c>
      <c r="B69" s="19">
        <v>5023.5700000000006</v>
      </c>
      <c r="C69" s="140">
        <v>4465.9599999999991</v>
      </c>
      <c r="D69" s="247">
        <f t="shared" ref="D69:D95" si="51">B69/$B$96</f>
        <v>4.3544696033478887E-2</v>
      </c>
      <c r="E69" s="215">
        <f t="shared" ref="E69:E95" si="52">C69/$C$96</f>
        <v>3.757458508359747E-2</v>
      </c>
      <c r="F69" s="52">
        <f t="shared" si="47"/>
        <v>-0.11099875188362089</v>
      </c>
      <c r="H69" s="19">
        <v>1259.8839999999998</v>
      </c>
      <c r="I69" s="140">
        <v>1295.0940000000001</v>
      </c>
      <c r="J69" s="214">
        <f t="shared" ref="J69:J96" si="53">H69/$H$96</f>
        <v>8.6445468025577302E-2</v>
      </c>
      <c r="K69" s="215">
        <f t="shared" ref="K69:K96" si="54">I69/$I$96</f>
        <v>8.3888332588757011E-2</v>
      </c>
      <c r="L69" s="52">
        <f t="shared" si="48"/>
        <v>2.7947017344454147E-2</v>
      </c>
      <c r="N69" s="40">
        <f t="shared" si="49"/>
        <v>2.5079455447022725</v>
      </c>
      <c r="O69" s="143">
        <f t="shared" si="50"/>
        <v>2.8999229728882487</v>
      </c>
      <c r="P69" s="52">
        <f t="shared" si="8"/>
        <v>0.15629423414474869</v>
      </c>
    </row>
    <row r="70" spans="1:16" ht="20.100000000000001" customHeight="1" x14ac:dyDescent="0.25">
      <c r="A70" s="38" t="s">
        <v>164</v>
      </c>
      <c r="B70" s="19">
        <v>8002.3200000000006</v>
      </c>
      <c r="C70" s="140">
        <v>6579.82</v>
      </c>
      <c r="D70" s="247">
        <f t="shared" si="51"/>
        <v>6.9364733040970614E-2</v>
      </c>
      <c r="E70" s="215">
        <f t="shared" si="52"/>
        <v>5.5359655354001461E-2</v>
      </c>
      <c r="F70" s="52">
        <f t="shared" si="47"/>
        <v>-0.17776094932469594</v>
      </c>
      <c r="H70" s="19">
        <v>1307.761</v>
      </c>
      <c r="I70" s="140">
        <v>1209.5949999999998</v>
      </c>
      <c r="J70" s="214">
        <f t="shared" si="53"/>
        <v>8.9730492418823485E-2</v>
      </c>
      <c r="K70" s="215">
        <f t="shared" si="54"/>
        <v>7.8350226051311728E-2</v>
      </c>
      <c r="L70" s="52">
        <f t="shared" si="48"/>
        <v>-7.5064174570124181E-2</v>
      </c>
      <c r="N70" s="40">
        <f t="shared" si="49"/>
        <v>1.6342273240760177</v>
      </c>
      <c r="O70" s="143">
        <f t="shared" si="50"/>
        <v>1.8383405625077887</v>
      </c>
      <c r="P70" s="52">
        <f t="shared" si="8"/>
        <v>0.12489892649859798</v>
      </c>
    </row>
    <row r="71" spans="1:16" ht="20.100000000000001" customHeight="1" x14ac:dyDescent="0.25">
      <c r="A71" s="38" t="s">
        <v>170</v>
      </c>
      <c r="B71" s="19">
        <v>4887.45</v>
      </c>
      <c r="C71" s="140">
        <v>5141.619999999999</v>
      </c>
      <c r="D71" s="247">
        <f t="shared" si="51"/>
        <v>4.2364797271427758E-2</v>
      </c>
      <c r="E71" s="215">
        <f t="shared" si="52"/>
        <v>4.3259285384895173E-2</v>
      </c>
      <c r="F71" s="52">
        <f t="shared" si="47"/>
        <v>5.2004624088225794E-2</v>
      </c>
      <c r="H71" s="19">
        <v>1072.633</v>
      </c>
      <c r="I71" s="140">
        <v>930.47299999999996</v>
      </c>
      <c r="J71" s="214">
        <f t="shared" si="53"/>
        <v>7.3597459531733939E-2</v>
      </c>
      <c r="K71" s="215">
        <f t="shared" si="54"/>
        <v>6.0270396194298241E-2</v>
      </c>
      <c r="L71" s="52">
        <f t="shared" si="48"/>
        <v>-0.13253368113791025</v>
      </c>
      <c r="N71" s="40">
        <f t="shared" si="49"/>
        <v>2.1946679761429784</v>
      </c>
      <c r="O71" s="143">
        <f t="shared" si="50"/>
        <v>1.8096883861506687</v>
      </c>
      <c r="P71" s="52">
        <f t="shared" si="8"/>
        <v>-0.17541586890464061</v>
      </c>
    </row>
    <row r="72" spans="1:16" ht="20.100000000000001" customHeight="1" x14ac:dyDescent="0.25">
      <c r="A72" s="38" t="s">
        <v>166</v>
      </c>
      <c r="B72" s="19">
        <v>7360.49</v>
      </c>
      <c r="C72" s="140">
        <v>4320.5200000000004</v>
      </c>
      <c r="D72" s="247">
        <f t="shared" si="51"/>
        <v>6.3801300610414696E-2</v>
      </c>
      <c r="E72" s="215">
        <f t="shared" si="52"/>
        <v>3.6350918133029542E-2</v>
      </c>
      <c r="F72" s="52">
        <f t="shared" si="47"/>
        <v>-0.41301190545738115</v>
      </c>
      <c r="H72" s="19">
        <v>1267.22</v>
      </c>
      <c r="I72" s="140">
        <v>819.87900000000002</v>
      </c>
      <c r="J72" s="214">
        <f t="shared" si="53"/>
        <v>8.6948819090783031E-2</v>
      </c>
      <c r="K72" s="215">
        <f t="shared" si="54"/>
        <v>5.3106787796513226E-2</v>
      </c>
      <c r="L72" s="52">
        <f t="shared" si="48"/>
        <v>-0.3530097378513597</v>
      </c>
      <c r="N72" s="40">
        <f t="shared" si="49"/>
        <v>1.7216516835156357</v>
      </c>
      <c r="O72" s="143">
        <f t="shared" si="50"/>
        <v>1.8976396359697443</v>
      </c>
      <c r="P72" s="52">
        <f t="shared" ref="P72:P78" si="55">(O72-N72)/N72</f>
        <v>0.10222041667263314</v>
      </c>
    </row>
    <row r="73" spans="1:16" ht="20.100000000000001" customHeight="1" x14ac:dyDescent="0.25">
      <c r="A73" s="38" t="s">
        <v>184</v>
      </c>
      <c r="B73" s="19">
        <v>12214.020000000002</v>
      </c>
      <c r="C73" s="140">
        <v>10532.27</v>
      </c>
      <c r="D73" s="247">
        <f t="shared" si="51"/>
        <v>0.10587207667989733</v>
      </c>
      <c r="E73" s="215">
        <f t="shared" si="52"/>
        <v>8.8613797534778924E-2</v>
      </c>
      <c r="F73" s="52">
        <f t="shared" si="47"/>
        <v>-0.13769012986715279</v>
      </c>
      <c r="H73" s="19">
        <v>842.40899999999999</v>
      </c>
      <c r="I73" s="140">
        <v>774.33500000000004</v>
      </c>
      <c r="J73" s="214">
        <f t="shared" si="53"/>
        <v>5.7800908872529977E-2</v>
      </c>
      <c r="K73" s="215">
        <f t="shared" si="54"/>
        <v>5.0156723770718691E-2</v>
      </c>
      <c r="L73" s="52">
        <f t="shared" si="48"/>
        <v>-8.0808728301810587E-2</v>
      </c>
      <c r="N73" s="40">
        <f t="shared" si="49"/>
        <v>0.68970658309057931</v>
      </c>
      <c r="O73" s="143">
        <f t="shared" si="50"/>
        <v>0.73520238277218486</v>
      </c>
      <c r="P73" s="52">
        <f t="shared" si="55"/>
        <v>6.596399222077684E-2</v>
      </c>
    </row>
    <row r="74" spans="1:16" ht="20.100000000000001" customHeight="1" x14ac:dyDescent="0.25">
      <c r="A74" s="38" t="s">
        <v>168</v>
      </c>
      <c r="B74" s="19">
        <v>1628.08</v>
      </c>
      <c r="C74" s="140">
        <v>1956.67</v>
      </c>
      <c r="D74" s="247">
        <f t="shared" si="51"/>
        <v>1.4112324247136258E-2</v>
      </c>
      <c r="E74" s="215">
        <f t="shared" si="52"/>
        <v>1.6462544088062296E-2</v>
      </c>
      <c r="F74" s="52">
        <f t="shared" si="47"/>
        <v>0.20182669156306826</v>
      </c>
      <c r="H74" s="19">
        <v>505.17400000000004</v>
      </c>
      <c r="I74" s="140">
        <v>460.97200000000004</v>
      </c>
      <c r="J74" s="214">
        <f t="shared" si="53"/>
        <v>3.4661923529747972E-2</v>
      </c>
      <c r="K74" s="215">
        <f t="shared" si="54"/>
        <v>2.9858969657881585E-2</v>
      </c>
      <c r="L74" s="52">
        <f t="shared" si="48"/>
        <v>-8.7498564850922639E-2</v>
      </c>
      <c r="N74" s="40">
        <f t="shared" si="49"/>
        <v>3.1028819222642623</v>
      </c>
      <c r="O74" s="143">
        <f t="shared" si="50"/>
        <v>2.3559005862000237</v>
      </c>
      <c r="P74" s="52">
        <f t="shared" si="55"/>
        <v>-0.24073791874076367</v>
      </c>
    </row>
    <row r="75" spans="1:16" ht="20.100000000000001" customHeight="1" x14ac:dyDescent="0.25">
      <c r="A75" s="38" t="s">
        <v>179</v>
      </c>
      <c r="B75" s="19">
        <v>854.82999999999981</v>
      </c>
      <c r="C75" s="140">
        <v>1206.02</v>
      </c>
      <c r="D75" s="247">
        <f t="shared" si="51"/>
        <v>7.4097330206006366E-3</v>
      </c>
      <c r="E75" s="215">
        <f t="shared" si="52"/>
        <v>1.0146911549257098E-2</v>
      </c>
      <c r="F75" s="52">
        <f t="shared" si="47"/>
        <v>0.41083022355322141</v>
      </c>
      <c r="H75" s="19">
        <v>193.53900000000004</v>
      </c>
      <c r="I75" s="140">
        <v>306.88099999999997</v>
      </c>
      <c r="J75" s="214">
        <f t="shared" si="53"/>
        <v>1.3279452264019713E-2</v>
      </c>
      <c r="K75" s="215">
        <f t="shared" si="54"/>
        <v>1.9877889476107784E-2</v>
      </c>
      <c r="L75" s="52">
        <f t="shared" si="48"/>
        <v>0.58562873632704471</v>
      </c>
      <c r="N75" s="40">
        <f t="shared" si="49"/>
        <v>2.2640641998993964</v>
      </c>
      <c r="O75" s="143">
        <f t="shared" si="50"/>
        <v>2.5445763751844908</v>
      </c>
      <c r="P75" s="52">
        <f t="shared" si="55"/>
        <v>0.12389762414756562</v>
      </c>
    </row>
    <row r="76" spans="1:16" ht="20.100000000000001" customHeight="1" x14ac:dyDescent="0.25">
      <c r="A76" s="38" t="s">
        <v>205</v>
      </c>
      <c r="B76" s="19">
        <v>5740.8300000000008</v>
      </c>
      <c r="C76" s="140">
        <v>3128.29</v>
      </c>
      <c r="D76" s="247">
        <f t="shared" si="51"/>
        <v>4.9761961579091483E-2</v>
      </c>
      <c r="E76" s="215">
        <f t="shared" si="52"/>
        <v>2.632002946089243E-2</v>
      </c>
      <c r="F76" s="52">
        <f t="shared" si="47"/>
        <v>-0.45508053713487429</v>
      </c>
      <c r="H76" s="19">
        <v>494.06499999999994</v>
      </c>
      <c r="I76" s="140">
        <v>277.40300000000002</v>
      </c>
      <c r="J76" s="214">
        <f t="shared" si="53"/>
        <v>3.3899692479670229E-2</v>
      </c>
      <c r="K76" s="215">
        <f t="shared" si="54"/>
        <v>1.7968483465384721E-2</v>
      </c>
      <c r="L76" s="52">
        <f t="shared" si="48"/>
        <v>-0.43852934330503063</v>
      </c>
      <c r="N76" s="40">
        <f t="shared" si="49"/>
        <v>0.86061597364840958</v>
      </c>
      <c r="O76" s="143">
        <f t="shared" si="50"/>
        <v>0.88675602325871339</v>
      </c>
      <c r="P76" s="52">
        <f t="shared" si="55"/>
        <v>3.037365144349841E-2</v>
      </c>
    </row>
    <row r="77" spans="1:16" ht="20.100000000000001" customHeight="1" x14ac:dyDescent="0.25">
      <c r="A77" s="38" t="s">
        <v>199</v>
      </c>
      <c r="B77" s="19">
        <v>7191.3600000000006</v>
      </c>
      <c r="C77" s="140">
        <v>6258.5</v>
      </c>
      <c r="D77" s="247">
        <f t="shared" si="51"/>
        <v>6.2335268597296087E-2</v>
      </c>
      <c r="E77" s="215">
        <f t="shared" si="52"/>
        <v>5.2656212940934276E-2</v>
      </c>
      <c r="F77" s="52">
        <f t="shared" si="47"/>
        <v>-0.12971955235171101</v>
      </c>
      <c r="H77" s="19">
        <v>201.52600000000001</v>
      </c>
      <c r="I77" s="140">
        <v>229.261</v>
      </c>
      <c r="J77" s="214">
        <f t="shared" si="53"/>
        <v>1.3827470933294252E-2</v>
      </c>
      <c r="K77" s="215">
        <f t="shared" si="54"/>
        <v>1.485013676044443E-2</v>
      </c>
      <c r="L77" s="52">
        <f t="shared" si="48"/>
        <v>0.13762492184631256</v>
      </c>
      <c r="N77" s="40">
        <f t="shared" si="49"/>
        <v>0.2802335024251324</v>
      </c>
      <c r="O77" s="143">
        <f t="shared" si="50"/>
        <v>0.36631940560837262</v>
      </c>
      <c r="P77" s="52">
        <f t="shared" si="55"/>
        <v>0.30719347415014753</v>
      </c>
    </row>
    <row r="78" spans="1:16" ht="20.100000000000001" customHeight="1" x14ac:dyDescent="0.25">
      <c r="A78" s="38" t="s">
        <v>203</v>
      </c>
      <c r="B78" s="19">
        <v>1473.86</v>
      </c>
      <c r="C78" s="140">
        <v>1092.8800000000001</v>
      </c>
      <c r="D78" s="247">
        <f t="shared" si="51"/>
        <v>1.2775533275320773E-2</v>
      </c>
      <c r="E78" s="215">
        <f t="shared" si="52"/>
        <v>9.1950023166714485E-3</v>
      </c>
      <c r="F78" s="52">
        <f t="shared" si="47"/>
        <v>-0.25849130853676727</v>
      </c>
      <c r="H78" s="19">
        <v>242.08499999999998</v>
      </c>
      <c r="I78" s="140">
        <v>210.24400000000003</v>
      </c>
      <c r="J78" s="214">
        <f t="shared" si="53"/>
        <v>1.6610379310295142E-2</v>
      </c>
      <c r="K78" s="215">
        <f t="shared" si="54"/>
        <v>1.3618330867713564E-2</v>
      </c>
      <c r="L78" s="52">
        <f t="shared" si="48"/>
        <v>-0.13152818225003596</v>
      </c>
      <c r="N78" s="40">
        <f t="shared" si="49"/>
        <v>1.6425237132427775</v>
      </c>
      <c r="O78" s="143">
        <f t="shared" si="50"/>
        <v>1.9237610716638607</v>
      </c>
      <c r="P78" s="52">
        <f t="shared" si="55"/>
        <v>0.17122270817378099</v>
      </c>
    </row>
    <row r="79" spans="1:16" ht="20.100000000000001" customHeight="1" x14ac:dyDescent="0.25">
      <c r="A79" s="38" t="s">
        <v>180</v>
      </c>
      <c r="B79" s="19">
        <v>1179.4399999999998</v>
      </c>
      <c r="C79" s="140">
        <v>1123.31</v>
      </c>
      <c r="D79" s="247">
        <f t="shared" si="51"/>
        <v>1.0223477783673029E-2</v>
      </c>
      <c r="E79" s="215">
        <f t="shared" si="52"/>
        <v>9.4510266930863431E-3</v>
      </c>
      <c r="F79" s="52">
        <f t="shared" si="47"/>
        <v>-4.7590381876144519E-2</v>
      </c>
      <c r="H79" s="19">
        <v>158.59699999999998</v>
      </c>
      <c r="I79" s="140">
        <v>203.75800000000004</v>
      </c>
      <c r="J79" s="214">
        <f t="shared" si="53"/>
        <v>1.0881947776503618E-2</v>
      </c>
      <c r="K79" s="215">
        <f t="shared" si="54"/>
        <v>1.3198207135250377E-2</v>
      </c>
      <c r="L79" s="52">
        <f t="shared" si="48"/>
        <v>0.28475317944223449</v>
      </c>
      <c r="N79" s="40">
        <f t="shared" ref="N79:N83" si="56">(H79/B79)*10</f>
        <v>1.3446805263514889</v>
      </c>
      <c r="O79" s="143">
        <f t="shared" ref="O79:O83" si="57">(I79/C79)*10</f>
        <v>1.8139071137976166</v>
      </c>
      <c r="P79" s="52">
        <f t="shared" ref="P79:P83" si="58">(O79-N79)/N79</f>
        <v>0.3489502363206497</v>
      </c>
    </row>
    <row r="80" spans="1:16" ht="20.100000000000001" customHeight="1" x14ac:dyDescent="0.25">
      <c r="A80" s="38" t="s">
        <v>210</v>
      </c>
      <c r="B80" s="19">
        <v>437.08000000000004</v>
      </c>
      <c r="C80" s="140">
        <v>664.87000000000012</v>
      </c>
      <c r="D80" s="247">
        <f t="shared" si="51"/>
        <v>3.788643483083335E-3</v>
      </c>
      <c r="E80" s="215">
        <f t="shared" si="52"/>
        <v>5.5939180790986623E-3</v>
      </c>
      <c r="F80" s="52">
        <f t="shared" si="47"/>
        <v>0.52116317378969534</v>
      </c>
      <c r="H80" s="19">
        <v>86.982000000000014</v>
      </c>
      <c r="I80" s="140">
        <v>148.393</v>
      </c>
      <c r="J80" s="214">
        <f t="shared" si="53"/>
        <v>5.968168259776906E-3</v>
      </c>
      <c r="K80" s="215">
        <f t="shared" si="54"/>
        <v>9.6119983088821491E-3</v>
      </c>
      <c r="L80" s="52">
        <f t="shared" si="48"/>
        <v>0.70601963624657949</v>
      </c>
      <c r="N80" s="40">
        <f t="shared" si="56"/>
        <v>1.9900704676489431</v>
      </c>
      <c r="O80" s="143">
        <f t="shared" si="57"/>
        <v>2.2319099974431089</v>
      </c>
      <c r="P80" s="52">
        <f t="shared" si="58"/>
        <v>0.12152309866688968</v>
      </c>
    </row>
    <row r="81" spans="1:16" ht="20.100000000000001" customHeight="1" x14ac:dyDescent="0.25">
      <c r="A81" s="38" t="s">
        <v>217</v>
      </c>
      <c r="B81" s="19">
        <v>700.64</v>
      </c>
      <c r="C81" s="140">
        <v>469.2</v>
      </c>
      <c r="D81" s="247">
        <f t="shared" si="51"/>
        <v>6.07320209112178E-3</v>
      </c>
      <c r="E81" s="215">
        <f t="shared" si="52"/>
        <v>3.9476384296375103E-3</v>
      </c>
      <c r="F81" s="52">
        <f t="shared" si="47"/>
        <v>-0.33032655857501714</v>
      </c>
      <c r="H81" s="19">
        <v>193.36499999999998</v>
      </c>
      <c r="I81" s="140">
        <v>136.06800000000001</v>
      </c>
      <c r="J81" s="214">
        <f t="shared" si="53"/>
        <v>1.3267513457402234E-2</v>
      </c>
      <c r="K81" s="215">
        <f t="shared" si="54"/>
        <v>8.8136595789085493E-3</v>
      </c>
      <c r="L81" s="52">
        <f t="shared" si="48"/>
        <v>-0.29631525870762532</v>
      </c>
      <c r="N81" s="40">
        <f t="shared" si="56"/>
        <v>2.759833866179493</v>
      </c>
      <c r="O81" s="143">
        <f t="shared" si="57"/>
        <v>2.9000000000000004</v>
      </c>
      <c r="P81" s="52">
        <f t="shared" si="58"/>
        <v>5.078788819072752E-2</v>
      </c>
    </row>
    <row r="82" spans="1:16" ht="20.100000000000001" customHeight="1" x14ac:dyDescent="0.25">
      <c r="A82" s="38" t="s">
        <v>197</v>
      </c>
      <c r="B82" s="19">
        <v>775.75</v>
      </c>
      <c r="C82" s="140">
        <v>881.92000000000007</v>
      </c>
      <c r="D82" s="247">
        <f t="shared" si="51"/>
        <v>6.7242614212544545E-3</v>
      </c>
      <c r="E82" s="215">
        <f t="shared" si="52"/>
        <v>7.4200794626298246E-3</v>
      </c>
      <c r="F82" s="52">
        <f t="shared" si="47"/>
        <v>0.13686110215920086</v>
      </c>
      <c r="H82" s="19">
        <v>97.608999999999995</v>
      </c>
      <c r="I82" s="140">
        <v>102.91199999999999</v>
      </c>
      <c r="J82" s="214">
        <f t="shared" si="53"/>
        <v>6.6973274432476134E-3</v>
      </c>
      <c r="K82" s="215">
        <f t="shared" si="54"/>
        <v>6.6660150408959966E-3</v>
      </c>
      <c r="L82" s="52">
        <f t="shared" si="48"/>
        <v>5.4329006546527447E-2</v>
      </c>
      <c r="N82" s="40">
        <f t="shared" si="56"/>
        <v>1.2582533032549146</v>
      </c>
      <c r="O82" s="143">
        <f t="shared" si="57"/>
        <v>1.166908563134978</v>
      </c>
      <c r="P82" s="52">
        <f t="shared" si="58"/>
        <v>-7.2596463592538366E-2</v>
      </c>
    </row>
    <row r="83" spans="1:16" ht="20.100000000000001" customHeight="1" x14ac:dyDescent="0.25">
      <c r="A83" s="38" t="s">
        <v>181</v>
      </c>
      <c r="B83" s="19">
        <v>378.74999999999994</v>
      </c>
      <c r="C83" s="140">
        <v>378.66</v>
      </c>
      <c r="D83" s="247">
        <f t="shared" si="51"/>
        <v>3.2830344999034795E-3</v>
      </c>
      <c r="E83" s="215">
        <f t="shared" si="52"/>
        <v>3.1858754641230602E-3</v>
      </c>
      <c r="F83" s="52">
        <f t="shared" si="47"/>
        <v>-2.3762376237602154E-4</v>
      </c>
      <c r="H83" s="19">
        <v>226.05599999999998</v>
      </c>
      <c r="I83" s="140">
        <v>93.701000000000008</v>
      </c>
      <c r="J83" s="214">
        <f t="shared" si="53"/>
        <v>1.5510568211033637E-2</v>
      </c>
      <c r="K83" s="215">
        <f t="shared" si="54"/>
        <v>6.0693823397368228E-3</v>
      </c>
      <c r="L83" s="52">
        <f t="shared" si="48"/>
        <v>-0.58549651413808956</v>
      </c>
      <c r="N83" s="40">
        <f t="shared" si="56"/>
        <v>5.9684752475247524</v>
      </c>
      <c r="O83" s="143">
        <f t="shared" si="57"/>
        <v>2.474541805313474</v>
      </c>
      <c r="P83" s="52">
        <f t="shared" si="58"/>
        <v>-0.58539799484973709</v>
      </c>
    </row>
    <row r="84" spans="1:16" ht="20.100000000000001" customHeight="1" x14ac:dyDescent="0.25">
      <c r="A84" s="38" t="s">
        <v>183</v>
      </c>
      <c r="B84" s="19">
        <v>1141.56</v>
      </c>
      <c r="C84" s="140">
        <v>483.48</v>
      </c>
      <c r="D84" s="247">
        <f t="shared" si="51"/>
        <v>9.8951309932932448E-3</v>
      </c>
      <c r="E84" s="215">
        <f t="shared" si="52"/>
        <v>4.0677839470612612E-3</v>
      </c>
      <c r="F84" s="52">
        <f t="shared" si="47"/>
        <v>-0.57647429832860297</v>
      </c>
      <c r="H84" s="19">
        <v>162.13200000000001</v>
      </c>
      <c r="I84" s="140">
        <v>92.824999999999989</v>
      </c>
      <c r="J84" s="214">
        <f t="shared" si="53"/>
        <v>1.1124497669565532E-2</v>
      </c>
      <c r="K84" s="215">
        <f t="shared" si="54"/>
        <v>6.0126403740202389E-3</v>
      </c>
      <c r="L84" s="52">
        <f t="shared" si="48"/>
        <v>-0.42747267658451149</v>
      </c>
      <c r="N84" s="40">
        <f t="shared" ref="N84" si="59">(H84/B84)*10</f>
        <v>1.4202670030484601</v>
      </c>
      <c r="O84" s="143">
        <f t="shared" ref="O84" si="60">(I84/C84)*10</f>
        <v>1.9199346405228754</v>
      </c>
      <c r="P84" s="52">
        <f t="shared" ref="P84" si="61">(O84-N84)/N84</f>
        <v>0.35181246653053905</v>
      </c>
    </row>
    <row r="85" spans="1:16" ht="20.100000000000001" customHeight="1" x14ac:dyDescent="0.25">
      <c r="A85" s="38" t="s">
        <v>225</v>
      </c>
      <c r="B85" s="19">
        <v>207</v>
      </c>
      <c r="C85" s="140">
        <v>221.13</v>
      </c>
      <c r="D85" s="247">
        <f t="shared" si="51"/>
        <v>1.7942921227195258E-3</v>
      </c>
      <c r="E85" s="215">
        <f t="shared" si="52"/>
        <v>1.8604886742236632E-3</v>
      </c>
      <c r="F85" s="52">
        <f t="shared" si="47"/>
        <v>6.8260869565217375E-2</v>
      </c>
      <c r="H85" s="19">
        <v>57.468999999999994</v>
      </c>
      <c r="I85" s="140">
        <v>71.286000000000001</v>
      </c>
      <c r="J85" s="214">
        <f t="shared" si="53"/>
        <v>3.9431682614922501E-3</v>
      </c>
      <c r="K85" s="215">
        <f t="shared" si="54"/>
        <v>4.6174746210870653E-3</v>
      </c>
      <c r="L85" s="52">
        <f t="shared" si="48"/>
        <v>0.24042527275574674</v>
      </c>
      <c r="N85" s="40">
        <f t="shared" ref="N85" si="62">(H85/B85)*10</f>
        <v>2.7762801932367149</v>
      </c>
      <c r="O85" s="143">
        <f t="shared" ref="O85" si="63">(I85/C85)*10</f>
        <v>3.2237145570478902</v>
      </c>
      <c r="P85" s="52">
        <f t="shared" ref="P85" si="64">(O85-N85)/N85</f>
        <v>0.16116325898991332</v>
      </c>
    </row>
    <row r="86" spans="1:16" ht="20.100000000000001" customHeight="1" x14ac:dyDescent="0.25">
      <c r="A86" s="38" t="s">
        <v>216</v>
      </c>
      <c r="B86" s="19">
        <v>0.08</v>
      </c>
      <c r="C86" s="140">
        <v>261.02</v>
      </c>
      <c r="D86" s="247">
        <f t="shared" si="51"/>
        <v>6.9344623100271526E-7</v>
      </c>
      <c r="E86" s="215">
        <f t="shared" si="52"/>
        <v>2.1961052491559739E-3</v>
      </c>
      <c r="F86" s="52">
        <f t="shared" si="47"/>
        <v>3261.75</v>
      </c>
      <c r="H86" s="19">
        <v>0.16900000000000001</v>
      </c>
      <c r="I86" s="140">
        <v>70.045000000000002</v>
      </c>
      <c r="J86" s="214">
        <f t="shared" si="53"/>
        <v>1.1595737461800107E-5</v>
      </c>
      <c r="K86" s="215">
        <f t="shared" si="54"/>
        <v>4.5370901696552409E-3</v>
      </c>
      <c r="L86" s="52">
        <f t="shared" ref="L86:L88" si="65">(I86-H86)/H86</f>
        <v>413.46745562130178</v>
      </c>
      <c r="N86" s="40">
        <f t="shared" ref="N86" si="66">(H86/B86)*10</f>
        <v>21.125000000000004</v>
      </c>
      <c r="O86" s="143">
        <f t="shared" ref="O86" si="67">(I86/C86)*10</f>
        <v>2.6835108420810667</v>
      </c>
      <c r="P86" s="52">
        <f t="shared" ref="P86" si="68">(O86-N86)/N86</f>
        <v>-0.87296990096657678</v>
      </c>
    </row>
    <row r="87" spans="1:16" ht="20.100000000000001" customHeight="1" x14ac:dyDescent="0.25">
      <c r="A87" s="38" t="s">
        <v>200</v>
      </c>
      <c r="B87" s="19">
        <v>336.54</v>
      </c>
      <c r="C87" s="140">
        <v>415.99</v>
      </c>
      <c r="D87" s="247">
        <f t="shared" si="51"/>
        <v>2.9171549322706725E-3</v>
      </c>
      <c r="E87" s="215">
        <f t="shared" si="52"/>
        <v>3.4999533468561554E-3</v>
      </c>
      <c r="F87" s="52">
        <f t="shared" si="47"/>
        <v>0.23607892078207637</v>
      </c>
      <c r="H87" s="19">
        <v>69.188999999999993</v>
      </c>
      <c r="I87" s="140">
        <v>68.144999999999996</v>
      </c>
      <c r="J87" s="214">
        <f t="shared" si="53"/>
        <v>4.7473223623934174E-3</v>
      </c>
      <c r="K87" s="215">
        <f t="shared" si="54"/>
        <v>4.4140196960690461E-3</v>
      </c>
      <c r="L87" s="52">
        <f t="shared" si="65"/>
        <v>-1.5089103759268049E-2</v>
      </c>
      <c r="N87" s="40">
        <f t="shared" ref="N87:N88" si="69">(H87/B87)*10</f>
        <v>2.0558923159208411</v>
      </c>
      <c r="O87" s="143">
        <f t="shared" ref="O87:O88" si="70">(I87/C87)*10</f>
        <v>1.6381403399120171</v>
      </c>
      <c r="P87" s="52">
        <f t="shared" ref="P87:P88" si="71">(O87-N87)/N87</f>
        <v>-0.20319740132970507</v>
      </c>
    </row>
    <row r="88" spans="1:16" ht="20.100000000000001" customHeight="1" x14ac:dyDescent="0.25">
      <c r="A88" s="38" t="s">
        <v>214</v>
      </c>
      <c r="B88" s="19">
        <v>178.5</v>
      </c>
      <c r="C88" s="140">
        <v>245.79</v>
      </c>
      <c r="D88" s="247">
        <f t="shared" si="51"/>
        <v>1.5472519029248084E-3</v>
      </c>
      <c r="E88" s="215">
        <f t="shared" si="52"/>
        <v>2.0679668576739211E-3</v>
      </c>
      <c r="F88" s="52">
        <f>(C88-B88)/B88</f>
        <v>0.37697478991596634</v>
      </c>
      <c r="H88" s="19">
        <v>43.304000000000002</v>
      </c>
      <c r="I88" s="140">
        <v>64.759</v>
      </c>
      <c r="J88" s="214">
        <f t="shared" si="53"/>
        <v>2.9712533434662239E-3</v>
      </c>
      <c r="K88" s="215">
        <f t="shared" si="54"/>
        <v>4.1946951573517558E-3</v>
      </c>
      <c r="L88" s="52">
        <f t="shared" si="65"/>
        <v>0.49545076667282462</v>
      </c>
      <c r="N88" s="40">
        <f t="shared" si="69"/>
        <v>2.4259943977591036</v>
      </c>
      <c r="O88" s="143">
        <f t="shared" si="70"/>
        <v>2.6347288335571015</v>
      </c>
      <c r="P88" s="52">
        <f t="shared" si="71"/>
        <v>8.6040774039217213E-2</v>
      </c>
    </row>
    <row r="89" spans="1:16" ht="20.100000000000001" customHeight="1" x14ac:dyDescent="0.25">
      <c r="A89" s="38" t="s">
        <v>215</v>
      </c>
      <c r="B89" s="19">
        <v>478.84999999999997</v>
      </c>
      <c r="C89" s="140">
        <v>478.8</v>
      </c>
      <c r="D89" s="247">
        <f t="shared" si="51"/>
        <v>4.1507090964456273E-3</v>
      </c>
      <c r="E89" s="215">
        <f t="shared" si="52"/>
        <v>4.0284085253845699E-3</v>
      </c>
      <c r="F89" s="52">
        <f t="shared" ref="F89:F94" si="72">(C89-B89)/B89</f>
        <v>-1.0441683199322236E-4</v>
      </c>
      <c r="H89" s="19">
        <v>58.466000000000001</v>
      </c>
      <c r="I89" s="140">
        <v>64.188000000000002</v>
      </c>
      <c r="J89" s="214">
        <f t="shared" si="53"/>
        <v>4.0115762511337581E-3</v>
      </c>
      <c r="K89" s="215">
        <f t="shared" si="54"/>
        <v>4.1577092413424312E-3</v>
      </c>
      <c r="L89" s="52">
        <f t="shared" ref="L89:L94" si="73">(I89-H89)/H89</f>
        <v>9.7868846851161373E-2</v>
      </c>
      <c r="N89" s="40">
        <f t="shared" ref="N89:N94" si="74">(H89/B89)*10</f>
        <v>1.2209668998642582</v>
      </c>
      <c r="O89" s="143">
        <f t="shared" ref="O89:O94" si="75">(I89/C89)*10</f>
        <v>1.3406015037593986</v>
      </c>
      <c r="P89" s="52">
        <f t="shared" ref="P89:P94" si="76">(O89-N89)/N89</f>
        <v>9.7983494809270266E-2</v>
      </c>
    </row>
    <row r="90" spans="1:16" ht="20.100000000000001" customHeight="1" x14ac:dyDescent="0.25">
      <c r="A90" s="38" t="s">
        <v>198</v>
      </c>
      <c r="B90" s="19">
        <v>365.15999999999997</v>
      </c>
      <c r="C90" s="140">
        <v>339.68</v>
      </c>
      <c r="D90" s="247">
        <f t="shared" si="51"/>
        <v>3.1652353214118934E-3</v>
      </c>
      <c r="E90" s="215">
        <f t="shared" si="52"/>
        <v>2.8579152211834391E-3</v>
      </c>
      <c r="F90" s="52">
        <f t="shared" si="72"/>
        <v>-6.97776317230802E-2</v>
      </c>
      <c r="H90" s="19">
        <v>59.302000000000007</v>
      </c>
      <c r="I90" s="140">
        <v>59.215000000000003</v>
      </c>
      <c r="J90" s="214">
        <f t="shared" si="53"/>
        <v>4.0689374139625447E-3</v>
      </c>
      <c r="K90" s="215">
        <f t="shared" si="54"/>
        <v>3.8355884702139351E-3</v>
      </c>
      <c r="L90" s="52">
        <f t="shared" si="73"/>
        <v>-1.4670668780142877E-3</v>
      </c>
      <c r="N90" s="40">
        <f t="shared" si="74"/>
        <v>1.6240004381640927</v>
      </c>
      <c r="O90" s="143">
        <f t="shared" si="75"/>
        <v>1.7432583608101742</v>
      </c>
      <c r="P90" s="52">
        <f t="shared" si="76"/>
        <v>7.3434661619242364E-2</v>
      </c>
    </row>
    <row r="91" spans="1:16" ht="20.100000000000001" customHeight="1" x14ac:dyDescent="0.25">
      <c r="A91" s="38" t="s">
        <v>177</v>
      </c>
      <c r="B91" s="19">
        <v>18.049999999999997</v>
      </c>
      <c r="C91" s="140">
        <v>35.799999999999997</v>
      </c>
      <c r="D91" s="247">
        <f t="shared" si="51"/>
        <v>1.564588058699876E-4</v>
      </c>
      <c r="E91" s="215">
        <f t="shared" si="52"/>
        <v>3.0120514872340764E-4</v>
      </c>
      <c r="F91" s="52">
        <f t="shared" si="72"/>
        <v>0.98337950138504171</v>
      </c>
      <c r="H91" s="19">
        <v>25.036999999999999</v>
      </c>
      <c r="I91" s="140">
        <v>56.716000000000001</v>
      </c>
      <c r="J91" s="214">
        <f t="shared" si="53"/>
        <v>1.7178844901247887E-3</v>
      </c>
      <c r="K91" s="215">
        <f t="shared" si="54"/>
        <v>3.6737184104813567E-3</v>
      </c>
      <c r="L91" s="52">
        <f t="shared" si="73"/>
        <v>1.2652873746854656</v>
      </c>
      <c r="N91" s="40">
        <f t="shared" si="74"/>
        <v>13.870914127423823</v>
      </c>
      <c r="O91" s="143">
        <f t="shared" si="75"/>
        <v>15.842458100558661</v>
      </c>
      <c r="P91" s="52">
        <f t="shared" si="76"/>
        <v>0.14213511489029759</v>
      </c>
    </row>
    <row r="92" spans="1:16" ht="20.100000000000001" customHeight="1" x14ac:dyDescent="0.25">
      <c r="A92" s="38" t="s">
        <v>182</v>
      </c>
      <c r="B92" s="19">
        <v>13.59</v>
      </c>
      <c r="C92" s="140">
        <v>114.31</v>
      </c>
      <c r="D92" s="247">
        <f t="shared" si="51"/>
        <v>1.1779917849158626E-4</v>
      </c>
      <c r="E92" s="215">
        <f t="shared" si="52"/>
        <v>9.6175308800482498E-4</v>
      </c>
      <c r="F92" s="52">
        <f t="shared" si="72"/>
        <v>7.4113318616629877</v>
      </c>
      <c r="H92" s="19">
        <v>10.315</v>
      </c>
      <c r="I92" s="140">
        <v>50.207000000000001</v>
      </c>
      <c r="J92" s="214">
        <f t="shared" si="53"/>
        <v>7.0775166815661603E-4</v>
      </c>
      <c r="K92" s="215">
        <f t="shared" si="54"/>
        <v>3.2521048775484428E-3</v>
      </c>
      <c r="L92" s="52">
        <f t="shared" si="73"/>
        <v>3.8673776054289872</v>
      </c>
      <c r="N92" s="40">
        <f t="shared" si="74"/>
        <v>7.5901398086828546</v>
      </c>
      <c r="O92" s="143">
        <f t="shared" si="75"/>
        <v>4.3921791619280901</v>
      </c>
      <c r="P92" s="52">
        <f t="shared" si="76"/>
        <v>-0.42133092767229524</v>
      </c>
    </row>
    <row r="93" spans="1:16" ht="20.100000000000001" customHeight="1" x14ac:dyDescent="0.25">
      <c r="A93" s="38" t="s">
        <v>226</v>
      </c>
      <c r="B93" s="19">
        <v>1.8</v>
      </c>
      <c r="C93" s="140">
        <v>101.64</v>
      </c>
      <c r="D93" s="247">
        <f t="shared" si="51"/>
        <v>1.5602540197561095E-5</v>
      </c>
      <c r="E93" s="215">
        <f t="shared" si="52"/>
        <v>8.5515338872198764E-4</v>
      </c>
      <c r="F93" s="52">
        <f t="shared" si="72"/>
        <v>55.466666666666669</v>
      </c>
      <c r="H93" s="19">
        <v>0.499</v>
      </c>
      <c r="I93" s="140">
        <v>42.302</v>
      </c>
      <c r="J93" s="214">
        <f t="shared" si="53"/>
        <v>3.4238301736321028E-5</v>
      </c>
      <c r="K93" s="215">
        <f t="shared" si="54"/>
        <v>2.7400669334964093E-3</v>
      </c>
      <c r="L93" s="52">
        <f t="shared" si="73"/>
        <v>83.773547094188373</v>
      </c>
      <c r="N93" s="40">
        <f t="shared" si="74"/>
        <v>2.7722222222222221</v>
      </c>
      <c r="O93" s="143">
        <f t="shared" si="75"/>
        <v>4.161944116489571</v>
      </c>
      <c r="P93" s="52">
        <f t="shared" si="76"/>
        <v>0.50130248691006574</v>
      </c>
    </row>
    <row r="94" spans="1:16" ht="20.100000000000001" customHeight="1" x14ac:dyDescent="0.25">
      <c r="A94" s="38" t="s">
        <v>227</v>
      </c>
      <c r="B94" s="19">
        <v>6.86</v>
      </c>
      <c r="C94" s="140">
        <v>290.09000000000003</v>
      </c>
      <c r="D94" s="247">
        <f t="shared" si="51"/>
        <v>5.9463014308482835E-5</v>
      </c>
      <c r="E94" s="215">
        <f t="shared" si="52"/>
        <v>2.4406871953400375E-3</v>
      </c>
      <c r="F94" s="52">
        <f t="shared" si="72"/>
        <v>41.287172011661809</v>
      </c>
      <c r="H94" s="19">
        <v>1.244</v>
      </c>
      <c r="I94" s="140">
        <v>39.055999999999997</v>
      </c>
      <c r="J94" s="214">
        <f t="shared" si="53"/>
        <v>8.5355605931830371E-5</v>
      </c>
      <c r="K94" s="215">
        <f t="shared" si="54"/>
        <v>2.5298107454644167E-3</v>
      </c>
      <c r="L94" s="52">
        <f t="shared" si="73"/>
        <v>30.395498392282956</v>
      </c>
      <c r="N94" s="40">
        <f t="shared" si="74"/>
        <v>1.8134110787172011</v>
      </c>
      <c r="O94" s="143">
        <f t="shared" si="75"/>
        <v>1.346340790789065</v>
      </c>
      <c r="P94" s="52">
        <f t="shared" si="76"/>
        <v>-0.25756448353593359</v>
      </c>
    </row>
    <row r="95" spans="1:16" ht="20.100000000000001" customHeight="1" thickBot="1" x14ac:dyDescent="0.3">
      <c r="A95" s="8" t="s">
        <v>17</v>
      </c>
      <c r="B95" s="19">
        <f>B96-SUM(B68:B94)</f>
        <v>5755.4400000000023</v>
      </c>
      <c r="C95" s="140">
        <f>C96-SUM(C68:C94)</f>
        <v>3134.9499999999825</v>
      </c>
      <c r="D95" s="247">
        <f t="shared" si="51"/>
        <v>4.9888602197028363E-2</v>
      </c>
      <c r="E95" s="215">
        <f t="shared" si="52"/>
        <v>2.6376063714816808E-2</v>
      </c>
      <c r="F95" s="52">
        <f t="shared" ref="F95" si="77">(C95-B95)/B95</f>
        <v>-0.45530663163893964</v>
      </c>
      <c r="H95" s="196">
        <f>H96-SUM(H68:H94)</f>
        <v>1225.9779999999992</v>
      </c>
      <c r="I95" s="119">
        <f>I96-SUM(I68:I94)</f>
        <v>497.13999999999396</v>
      </c>
      <c r="J95" s="214">
        <f t="shared" si="53"/>
        <v>8.4119047467116931E-2</v>
      </c>
      <c r="K95" s="215">
        <f t="shared" si="54"/>
        <v>3.2201713283494596E-2</v>
      </c>
      <c r="L95" s="52">
        <f t="shared" ref="L95" si="78">(I95-H95)/H95</f>
        <v>-0.59449517038642263</v>
      </c>
      <c r="N95" s="40">
        <f t="shared" ref="N95:N96" si="79">(H95/B95)*10</f>
        <v>2.1301203730731251</v>
      </c>
      <c r="O95" s="143">
        <f t="shared" ref="O95:O96" si="80">(I95/C95)*10</f>
        <v>1.585798816568037</v>
      </c>
      <c r="P95" s="52">
        <f>(O95-N95)/N95</f>
        <v>-0.25553558539970922</v>
      </c>
    </row>
    <row r="96" spans="1:16" ht="26.25" customHeight="1" thickBot="1" x14ac:dyDescent="0.3">
      <c r="A96" s="12" t="s">
        <v>18</v>
      </c>
      <c r="B96" s="17">
        <v>115365.83000000003</v>
      </c>
      <c r="C96" s="145">
        <v>118855.86999999997</v>
      </c>
      <c r="D96" s="243">
        <f>SUM(D68:D95)</f>
        <v>1</v>
      </c>
      <c r="E96" s="244">
        <f>SUM(E68:E95)</f>
        <v>1.0000000000000002</v>
      </c>
      <c r="F96" s="57">
        <f>(C96-B96)/B96</f>
        <v>3.0251938550608395E-2</v>
      </c>
      <c r="G96" s="1"/>
      <c r="H96" s="17">
        <v>14574.321</v>
      </c>
      <c r="I96" s="145">
        <v>15438.308999999994</v>
      </c>
      <c r="J96" s="255">
        <f t="shared" si="53"/>
        <v>1</v>
      </c>
      <c r="K96" s="244">
        <f t="shared" si="54"/>
        <v>1</v>
      </c>
      <c r="L96" s="57">
        <f>(I96-H96)/H96</f>
        <v>5.9281526734589828E-2</v>
      </c>
      <c r="M96" s="1"/>
      <c r="N96" s="37">
        <f t="shared" si="79"/>
        <v>1.2633134958592154</v>
      </c>
      <c r="O96" s="150">
        <f t="shared" si="80"/>
        <v>1.2989101001069614</v>
      </c>
      <c r="P96" s="57">
        <f>(O96-N96)/N96</f>
        <v>2.8177174046205976E-2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27" t="s">
        <v>16</v>
      </c>
      <c r="B3" s="320"/>
      <c r="C3" s="320"/>
      <c r="D3" s="342" t="s">
        <v>1</v>
      </c>
      <c r="E3" s="340"/>
      <c r="F3" s="342" t="s">
        <v>104</v>
      </c>
      <c r="G3" s="340"/>
      <c r="H3" s="130" t="s">
        <v>0</v>
      </c>
      <c r="J3" s="344" t="s">
        <v>19</v>
      </c>
      <c r="K3" s="340"/>
      <c r="L3" s="338" t="s">
        <v>104</v>
      </c>
      <c r="M3" s="339"/>
      <c r="N3" s="130" t="s">
        <v>0</v>
      </c>
      <c r="P3" s="350" t="s">
        <v>22</v>
      </c>
      <c r="Q3" s="340"/>
      <c r="R3" s="130" t="s">
        <v>0</v>
      </c>
    </row>
    <row r="4" spans="1:18" x14ac:dyDescent="0.25">
      <c r="A4" s="341"/>
      <c r="B4" s="321"/>
      <c r="C4" s="321"/>
      <c r="D4" s="345" t="s">
        <v>158</v>
      </c>
      <c r="E4" s="347"/>
      <c r="F4" s="345" t="str">
        <f>D4</f>
        <v>jan-fev</v>
      </c>
      <c r="G4" s="347"/>
      <c r="H4" s="131" t="s">
        <v>153</v>
      </c>
      <c r="J4" s="348" t="str">
        <f>D4</f>
        <v>jan-fev</v>
      </c>
      <c r="K4" s="347"/>
      <c r="L4" s="349" t="str">
        <f>D4</f>
        <v>jan-fev</v>
      </c>
      <c r="M4" s="337"/>
      <c r="N4" s="131" t="str">
        <f>H4</f>
        <v>2023/2022</v>
      </c>
      <c r="P4" s="348" t="str">
        <f>D4</f>
        <v>jan-fev</v>
      </c>
      <c r="Q4" s="346"/>
      <c r="R4" s="131" t="str">
        <f>N4</f>
        <v>2023/2022</v>
      </c>
    </row>
    <row r="5" spans="1:18" ht="19.5" customHeight="1" thickBot="1" x14ac:dyDescent="0.3">
      <c r="A5" s="328"/>
      <c r="B5" s="351"/>
      <c r="C5" s="351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1026.1299999999992</v>
      </c>
      <c r="E6" s="147">
        <v>680.73999999999967</v>
      </c>
      <c r="F6" s="248">
        <f>D6/D8</f>
        <v>0.28966920918468148</v>
      </c>
      <c r="G6" s="256">
        <f>E6/E8</f>
        <v>0.28629225580162987</v>
      </c>
      <c r="H6" s="165">
        <f>(E6-D6)/D6</f>
        <v>-0.33659477843937885</v>
      </c>
      <c r="I6" s="1"/>
      <c r="J6" s="19">
        <v>620.7729999999998</v>
      </c>
      <c r="K6" s="147">
        <v>350.03100000000001</v>
      </c>
      <c r="L6" s="247">
        <f>J6/J8</f>
        <v>0.34632093318805968</v>
      </c>
      <c r="M6" s="246">
        <f>K6/K8</f>
        <v>0.27598243014911977</v>
      </c>
      <c r="N6" s="165">
        <f>(K6-J6)/J6</f>
        <v>-0.43613688095326292</v>
      </c>
      <c r="P6" s="27">
        <f t="shared" ref="P6:Q8" si="0">(J6/D6)*10</f>
        <v>6.0496525781333776</v>
      </c>
      <c r="Q6" s="152">
        <f t="shared" si="0"/>
        <v>5.1419190880512406</v>
      </c>
      <c r="R6" s="165">
        <f>(Q6-P6)/P6</f>
        <v>-0.15004720987832634</v>
      </c>
    </row>
    <row r="7" spans="1:18" ht="24" customHeight="1" thickBot="1" x14ac:dyDescent="0.3">
      <c r="A7" s="161" t="s">
        <v>21</v>
      </c>
      <c r="B7" s="1"/>
      <c r="C7" s="1"/>
      <c r="D7" s="117">
        <v>2516.2900000000004</v>
      </c>
      <c r="E7" s="140">
        <v>1697.0400000000011</v>
      </c>
      <c r="F7" s="248">
        <f>D7/D8</f>
        <v>0.71033079081531858</v>
      </c>
      <c r="G7" s="228">
        <f>E7/E8</f>
        <v>0.71370774419837013</v>
      </c>
      <c r="H7" s="55">
        <f t="shared" ref="H7:H8" si="1">(E7-D7)/D7</f>
        <v>-0.32557853029658712</v>
      </c>
      <c r="J7" s="19">
        <v>1171.7059999999997</v>
      </c>
      <c r="K7" s="140">
        <v>918.27800000000025</v>
      </c>
      <c r="L7" s="247">
        <f>J7/J8</f>
        <v>0.65367906681194043</v>
      </c>
      <c r="M7" s="215">
        <f>K7/K8</f>
        <v>0.72401756985088028</v>
      </c>
      <c r="N7" s="102">
        <f t="shared" ref="N7:N8" si="2">(K7-J7)/J7</f>
        <v>-0.21628975186608201</v>
      </c>
      <c r="P7" s="27">
        <f t="shared" si="0"/>
        <v>4.6564823609361383</v>
      </c>
      <c r="Q7" s="152">
        <f t="shared" si="0"/>
        <v>5.4110568990713226</v>
      </c>
      <c r="R7" s="102">
        <f t="shared" ref="R7:R8" si="3">(Q7-P7)/P7</f>
        <v>0.16204818995244399</v>
      </c>
    </row>
    <row r="8" spans="1:18" ht="26.25" customHeight="1" thickBot="1" x14ac:dyDescent="0.3">
      <c r="A8" s="12" t="s">
        <v>12</v>
      </c>
      <c r="B8" s="162"/>
      <c r="C8" s="162"/>
      <c r="D8" s="163">
        <v>3542.4199999999996</v>
      </c>
      <c r="E8" s="145">
        <v>2377.7800000000007</v>
      </c>
      <c r="F8" s="257">
        <f>SUM(F6:F7)</f>
        <v>1</v>
      </c>
      <c r="G8" s="258">
        <f>SUM(G6:G7)</f>
        <v>1</v>
      </c>
      <c r="H8" s="164">
        <f t="shared" si="1"/>
        <v>-0.32876959818429186</v>
      </c>
      <c r="I8" s="1"/>
      <c r="J8" s="17">
        <v>1792.4789999999994</v>
      </c>
      <c r="K8" s="145">
        <v>1268.3090000000002</v>
      </c>
      <c r="L8" s="243">
        <f>SUM(L6:L7)</f>
        <v>1</v>
      </c>
      <c r="M8" s="244">
        <f>SUM(M6:M7)</f>
        <v>1</v>
      </c>
      <c r="N8" s="164">
        <f t="shared" si="2"/>
        <v>-0.29242741477027029</v>
      </c>
      <c r="O8" s="1"/>
      <c r="P8" s="29">
        <f t="shared" si="0"/>
        <v>5.060040876011314</v>
      </c>
      <c r="Q8" s="146">
        <f t="shared" si="0"/>
        <v>5.33400482803287</v>
      </c>
      <c r="R8" s="164">
        <f t="shared" si="3"/>
        <v>5.4142636143586644E-2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72" workbookViewId="0">
      <selection activeCell="P66" sqref="P6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13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jan-fev</v>
      </c>
      <c r="E5" s="347"/>
      <c r="F5" s="131" t="s">
        <v>153</v>
      </c>
      <c r="H5" s="348" t="str">
        <f>B5</f>
        <v>jan-fev</v>
      </c>
      <c r="I5" s="347"/>
      <c r="J5" s="345" t="str">
        <f>B5</f>
        <v>jan-fev</v>
      </c>
      <c r="K5" s="346"/>
      <c r="L5" s="131" t="str">
        <f>F5</f>
        <v>2023/2022</v>
      </c>
      <c r="N5" s="348" t="str">
        <f>B5</f>
        <v>jan-fev</v>
      </c>
      <c r="O5" s="346"/>
      <c r="P5" s="131" t="str">
        <f>L5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165</v>
      </c>
      <c r="B7" s="39">
        <v>734.58</v>
      </c>
      <c r="C7" s="147">
        <v>501.21</v>
      </c>
      <c r="D7" s="247">
        <f>B7/$B$33</f>
        <v>0.20736671540924004</v>
      </c>
      <c r="E7" s="246">
        <f>C7/$C$33</f>
        <v>0.21078905533733147</v>
      </c>
      <c r="F7" s="52">
        <f>(C7-B7)/B7</f>
        <v>-0.31769174222004415</v>
      </c>
      <c r="H7" s="39">
        <v>190.69</v>
      </c>
      <c r="I7" s="147">
        <v>175.98800000000003</v>
      </c>
      <c r="J7" s="247">
        <f>H7/$H$33</f>
        <v>0.10638339417086617</v>
      </c>
      <c r="K7" s="246">
        <f>I7/$I$33</f>
        <v>0.13875798405593598</v>
      </c>
      <c r="L7" s="52">
        <f>(I7-H7)/H7</f>
        <v>-7.70989564214168E-2</v>
      </c>
      <c r="N7" s="27">
        <f t="shared" ref="N7:N33" si="0">(H7/B7)*10</f>
        <v>2.5959051430749542</v>
      </c>
      <c r="O7" s="151">
        <f t="shared" ref="O7:O33" si="1">(I7/C7)*10</f>
        <v>3.5112627441591355</v>
      </c>
      <c r="P7" s="61">
        <f>(O7-N7)/N7</f>
        <v>0.35261596654487282</v>
      </c>
    </row>
    <row r="8" spans="1:16" ht="20.100000000000001" customHeight="1" x14ac:dyDescent="0.25">
      <c r="A8" s="8" t="s">
        <v>164</v>
      </c>
      <c r="B8" s="19">
        <v>145.25999999999996</v>
      </c>
      <c r="C8" s="140">
        <v>162.9</v>
      </c>
      <c r="D8" s="247">
        <f t="shared" ref="D8:D32" si="2">B8/$B$33</f>
        <v>4.1005866046375072E-2</v>
      </c>
      <c r="E8" s="215">
        <f t="shared" ref="E8:E32" si="3">C8/$C$33</f>
        <v>6.8509281767026392E-2</v>
      </c>
      <c r="F8" s="52">
        <f t="shared" ref="F8:F33" si="4">(C8-B8)/B8</f>
        <v>0.12143742255266451</v>
      </c>
      <c r="H8" s="19">
        <v>93.614000000000004</v>
      </c>
      <c r="I8" s="140">
        <v>170.072</v>
      </c>
      <c r="J8" s="247">
        <f t="shared" ref="J8:J32" si="5">H8/$H$33</f>
        <v>5.2225995395204082E-2</v>
      </c>
      <c r="K8" s="215">
        <f t="shared" ref="K8:K32" si="6">I8/$I$33</f>
        <v>0.13409350560470679</v>
      </c>
      <c r="L8" s="52">
        <f t="shared" ref="L8:L31" si="7">(I8-H8)/H8</f>
        <v>0.81673681286986988</v>
      </c>
      <c r="N8" s="27">
        <f t="shared" si="0"/>
        <v>6.4445821285970002</v>
      </c>
      <c r="O8" s="152">
        <f t="shared" si="1"/>
        <v>10.440270104358502</v>
      </c>
      <c r="P8" s="52">
        <f t="shared" ref="P8:P64" si="8">(O8-N8)/N8</f>
        <v>0.62000730164197193</v>
      </c>
    </row>
    <row r="9" spans="1:16" ht="20.100000000000001" customHeight="1" x14ac:dyDescent="0.25">
      <c r="A9" s="8" t="s">
        <v>177</v>
      </c>
      <c r="B9" s="19">
        <v>17.84</v>
      </c>
      <c r="C9" s="140">
        <v>24.130000000000003</v>
      </c>
      <c r="D9" s="247">
        <f t="shared" si="2"/>
        <v>5.0361052613749928E-3</v>
      </c>
      <c r="E9" s="215">
        <f t="shared" si="3"/>
        <v>1.0148121356895931E-2</v>
      </c>
      <c r="F9" s="52">
        <f t="shared" si="4"/>
        <v>0.35257847533632303</v>
      </c>
      <c r="H9" s="19">
        <v>82.082999999999998</v>
      </c>
      <c r="I9" s="140">
        <v>89.712999999999994</v>
      </c>
      <c r="J9" s="247">
        <f t="shared" si="5"/>
        <v>4.5793005106335979E-2</v>
      </c>
      <c r="K9" s="215">
        <f t="shared" si="6"/>
        <v>7.0734339975510721E-2</v>
      </c>
      <c r="L9" s="52">
        <f t="shared" si="7"/>
        <v>9.2954692201795683E-2</v>
      </c>
      <c r="N9" s="27">
        <f t="shared" ref="N9:N15" si="9">(H9/B9)*10</f>
        <v>46.01065022421524</v>
      </c>
      <c r="O9" s="152">
        <f t="shared" ref="O9:O15" si="10">(I9/C9)*10</f>
        <v>37.17903025279734</v>
      </c>
      <c r="P9" s="52">
        <f t="shared" ref="P9:P15" si="11">(O9-N9)/N9</f>
        <v>-0.19194729760132473</v>
      </c>
    </row>
    <row r="10" spans="1:16" ht="20.100000000000001" customHeight="1" x14ac:dyDescent="0.25">
      <c r="A10" s="8" t="s">
        <v>191</v>
      </c>
      <c r="B10" s="19">
        <v>5.18</v>
      </c>
      <c r="C10" s="140">
        <v>99.22</v>
      </c>
      <c r="D10" s="247">
        <f t="shared" si="2"/>
        <v>1.4622772003319766E-3</v>
      </c>
      <c r="E10" s="215">
        <f t="shared" si="3"/>
        <v>4.1727998385048246E-2</v>
      </c>
      <c r="F10" s="52">
        <f t="shared" si="4"/>
        <v>18.154440154440152</v>
      </c>
      <c r="H10" s="19">
        <v>2.3520000000000003</v>
      </c>
      <c r="I10" s="140">
        <v>81.724999999999994</v>
      </c>
      <c r="J10" s="247">
        <f t="shared" si="5"/>
        <v>1.3121492636733823E-3</v>
      </c>
      <c r="K10" s="215">
        <f t="shared" si="6"/>
        <v>6.4436190234398741E-2</v>
      </c>
      <c r="L10" s="52">
        <f t="shared" si="7"/>
        <v>33.747023809523803</v>
      </c>
      <c r="N10" s="27">
        <f t="shared" si="9"/>
        <v>4.5405405405405412</v>
      </c>
      <c r="O10" s="152">
        <f t="shared" si="10"/>
        <v>8.2367466236645832</v>
      </c>
      <c r="P10" s="52">
        <f t="shared" si="11"/>
        <v>0.81404538735469956</v>
      </c>
    </row>
    <row r="11" spans="1:16" ht="20.100000000000001" customHeight="1" x14ac:dyDescent="0.25">
      <c r="A11" s="8" t="s">
        <v>162</v>
      </c>
      <c r="B11" s="19">
        <v>385.58</v>
      </c>
      <c r="C11" s="140">
        <v>159.47</v>
      </c>
      <c r="D11" s="247">
        <f t="shared" si="2"/>
        <v>0.10884649476911265</v>
      </c>
      <c r="E11" s="215">
        <f t="shared" si="3"/>
        <v>6.7066759750691832E-2</v>
      </c>
      <c r="F11" s="52">
        <f t="shared" si="4"/>
        <v>-0.58641527050158204</v>
      </c>
      <c r="H11" s="19">
        <v>203.13400000000004</v>
      </c>
      <c r="I11" s="140">
        <v>81.147999999999996</v>
      </c>
      <c r="J11" s="247">
        <f t="shared" si="5"/>
        <v>0.11332573491795445</v>
      </c>
      <c r="K11" s="215">
        <f t="shared" si="6"/>
        <v>6.3981253779638897E-2</v>
      </c>
      <c r="L11" s="52">
        <f t="shared" si="7"/>
        <v>-0.60051985388955087</v>
      </c>
      <c r="N11" s="27">
        <f t="shared" si="9"/>
        <v>5.2682711758908676</v>
      </c>
      <c r="O11" s="152">
        <f t="shared" si="10"/>
        <v>5.0886060073995107</v>
      </c>
      <c r="P11" s="52">
        <f t="shared" si="11"/>
        <v>-3.410324990739972E-2</v>
      </c>
    </row>
    <row r="12" spans="1:16" ht="20.100000000000001" customHeight="1" x14ac:dyDescent="0.25">
      <c r="A12" s="8" t="s">
        <v>163</v>
      </c>
      <c r="B12" s="19">
        <v>185.23999999999998</v>
      </c>
      <c r="C12" s="140">
        <v>208.86999999999995</v>
      </c>
      <c r="D12" s="247">
        <f t="shared" si="2"/>
        <v>5.2291936021138095E-2</v>
      </c>
      <c r="E12" s="215">
        <f t="shared" si="3"/>
        <v>8.7842441268746463E-2</v>
      </c>
      <c r="F12" s="52">
        <f t="shared" si="4"/>
        <v>0.12756424098466837</v>
      </c>
      <c r="H12" s="19">
        <v>83.158999999999992</v>
      </c>
      <c r="I12" s="140">
        <v>80.150000000000006</v>
      </c>
      <c r="J12" s="247">
        <f t="shared" si="5"/>
        <v>4.6393291079002877E-2</v>
      </c>
      <c r="K12" s="215">
        <f t="shared" si="6"/>
        <v>6.3194379287697264E-2</v>
      </c>
      <c r="L12" s="52">
        <f t="shared" si="7"/>
        <v>-3.6183696292644049E-2</v>
      </c>
      <c r="N12" s="27">
        <f t="shared" si="9"/>
        <v>4.4892571798747571</v>
      </c>
      <c r="O12" s="152">
        <f t="shared" si="10"/>
        <v>3.8373150763632897</v>
      </c>
      <c r="P12" s="52">
        <f t="shared" si="11"/>
        <v>-0.14522271221931987</v>
      </c>
    </row>
    <row r="13" spans="1:16" ht="20.100000000000001" customHeight="1" x14ac:dyDescent="0.25">
      <c r="A13" s="8" t="s">
        <v>180</v>
      </c>
      <c r="B13" s="19"/>
      <c r="C13" s="140">
        <v>209.99</v>
      </c>
      <c r="D13" s="247">
        <f t="shared" si="2"/>
        <v>0</v>
      </c>
      <c r="E13" s="215">
        <f t="shared" si="3"/>
        <v>8.8313468865916955E-2</v>
      </c>
      <c r="F13" s="52" t="e">
        <f t="shared" si="4"/>
        <v>#DIV/0!</v>
      </c>
      <c r="H13" s="19"/>
      <c r="I13" s="140">
        <v>79.596999999999994</v>
      </c>
      <c r="J13" s="247">
        <f t="shared" si="5"/>
        <v>0</v>
      </c>
      <c r="K13" s="215">
        <f t="shared" si="6"/>
        <v>6.2758365666410965E-2</v>
      </c>
      <c r="L13" s="52" t="e">
        <f t="shared" si="7"/>
        <v>#DIV/0!</v>
      </c>
      <c r="N13" s="27" t="e">
        <f t="shared" si="9"/>
        <v>#DIV/0!</v>
      </c>
      <c r="O13" s="152">
        <f t="shared" si="10"/>
        <v>3.7905138339920947</v>
      </c>
      <c r="P13" s="52" t="e">
        <f t="shared" si="11"/>
        <v>#DIV/0!</v>
      </c>
    </row>
    <row r="14" spans="1:16" ht="20.100000000000001" customHeight="1" x14ac:dyDescent="0.25">
      <c r="A14" s="8" t="s">
        <v>181</v>
      </c>
      <c r="B14" s="19">
        <v>131.02000000000001</v>
      </c>
      <c r="C14" s="140">
        <v>111.47</v>
      </c>
      <c r="D14" s="247">
        <f t="shared" si="2"/>
        <v>3.6986015209941235E-2</v>
      </c>
      <c r="E14" s="215">
        <f t="shared" si="3"/>
        <v>4.6879862729100261E-2</v>
      </c>
      <c r="F14" s="52">
        <f t="shared" si="4"/>
        <v>-0.1492138604793162</v>
      </c>
      <c r="H14" s="19">
        <v>178.01500000000001</v>
      </c>
      <c r="I14" s="140">
        <v>70.509999999999991</v>
      </c>
      <c r="J14" s="247">
        <f t="shared" si="5"/>
        <v>9.9312181621095716E-2</v>
      </c>
      <c r="K14" s="215">
        <f t="shared" si="6"/>
        <v>5.5593707842489501E-2</v>
      </c>
      <c r="L14" s="52">
        <f t="shared" si="7"/>
        <v>-0.60390978288346497</v>
      </c>
      <c r="N14" s="27">
        <f t="shared" si="9"/>
        <v>13.58685696840177</v>
      </c>
      <c r="O14" s="152">
        <f t="shared" si="10"/>
        <v>6.3254687359827741</v>
      </c>
      <c r="P14" s="52">
        <f t="shared" si="11"/>
        <v>-0.53444208983037211</v>
      </c>
    </row>
    <row r="15" spans="1:16" ht="20.100000000000001" customHeight="1" x14ac:dyDescent="0.25">
      <c r="A15" s="8" t="s">
        <v>172</v>
      </c>
      <c r="B15" s="19">
        <v>48.580000000000005</v>
      </c>
      <c r="C15" s="140">
        <v>160.68999999999997</v>
      </c>
      <c r="D15" s="247">
        <f t="shared" si="2"/>
        <v>1.3713788878789079E-2</v>
      </c>
      <c r="E15" s="215">
        <f t="shared" si="3"/>
        <v>6.7579843383323929E-2</v>
      </c>
      <c r="F15" s="52">
        <f t="shared" si="4"/>
        <v>2.307739810621654</v>
      </c>
      <c r="H15" s="19">
        <v>25.812999999999999</v>
      </c>
      <c r="I15" s="140">
        <v>69.649000000000001</v>
      </c>
      <c r="J15" s="247">
        <f t="shared" si="5"/>
        <v>1.4400726591497028E-2</v>
      </c>
      <c r="K15" s="215">
        <f t="shared" si="6"/>
        <v>5.4914851191626035E-2</v>
      </c>
      <c r="L15" s="52">
        <f t="shared" si="7"/>
        <v>1.6982140781776625</v>
      </c>
      <c r="N15" s="27">
        <f t="shared" si="9"/>
        <v>5.3135034993824615</v>
      </c>
      <c r="O15" s="152">
        <f t="shared" si="10"/>
        <v>4.334370527101874</v>
      </c>
      <c r="P15" s="52">
        <f t="shared" si="11"/>
        <v>-0.18427257503347516</v>
      </c>
    </row>
    <row r="16" spans="1:16" ht="20.100000000000001" customHeight="1" x14ac:dyDescent="0.25">
      <c r="A16" s="8" t="s">
        <v>170</v>
      </c>
      <c r="B16" s="19">
        <v>69.91</v>
      </c>
      <c r="C16" s="140">
        <v>67.25</v>
      </c>
      <c r="D16" s="247">
        <f t="shared" si="2"/>
        <v>1.9735096346565343E-2</v>
      </c>
      <c r="E16" s="215">
        <f t="shared" si="3"/>
        <v>2.8282683847959025E-2</v>
      </c>
      <c r="F16" s="52">
        <f t="shared" si="4"/>
        <v>-3.8048920040051448E-2</v>
      </c>
      <c r="H16" s="19">
        <v>46.072999999999993</v>
      </c>
      <c r="I16" s="140">
        <v>49.064999999999998</v>
      </c>
      <c r="J16" s="247">
        <f t="shared" si="5"/>
        <v>2.5703508939295801E-2</v>
      </c>
      <c r="K16" s="215">
        <f t="shared" si="6"/>
        <v>3.8685367682481174E-2</v>
      </c>
      <c r="L16" s="52">
        <f t="shared" si="7"/>
        <v>6.4940420636815599E-2</v>
      </c>
      <c r="N16" s="27">
        <f t="shared" ref="N16:N19" si="12">(H16/B16)*10</f>
        <v>6.5903304248319259</v>
      </c>
      <c r="O16" s="152">
        <f t="shared" ref="O16:O19" si="13">(I16/C16)*10</f>
        <v>7.2959107806691446</v>
      </c>
      <c r="P16" s="52">
        <f t="shared" ref="P16:P19" si="14">(O16-N16)/N16</f>
        <v>0.1070629711036398</v>
      </c>
    </row>
    <row r="17" spans="1:16" ht="20.100000000000001" customHeight="1" x14ac:dyDescent="0.25">
      <c r="A17" s="8" t="s">
        <v>168</v>
      </c>
      <c r="B17" s="19">
        <v>87.33</v>
      </c>
      <c r="C17" s="140">
        <v>89.83</v>
      </c>
      <c r="D17" s="247">
        <f t="shared" si="2"/>
        <v>2.4652638591697203E-2</v>
      </c>
      <c r="E17" s="215">
        <f t="shared" si="3"/>
        <v>3.7778936655199394E-2</v>
      </c>
      <c r="F17" s="52">
        <f t="shared" si="4"/>
        <v>2.8627046833848622E-2</v>
      </c>
      <c r="H17" s="19">
        <v>35.051999999999992</v>
      </c>
      <c r="I17" s="140">
        <v>38.844000000000001</v>
      </c>
      <c r="J17" s="247">
        <f t="shared" si="5"/>
        <v>1.9555040812193614E-2</v>
      </c>
      <c r="K17" s="215">
        <f t="shared" si="6"/>
        <v>3.0626605976934656E-2</v>
      </c>
      <c r="L17" s="52">
        <f t="shared" si="7"/>
        <v>0.10818212940773735</v>
      </c>
      <c r="N17" s="27">
        <f t="shared" si="12"/>
        <v>4.0137409824802468</v>
      </c>
      <c r="O17" s="152">
        <f t="shared" si="13"/>
        <v>4.3241678726483359</v>
      </c>
      <c r="P17" s="52">
        <f t="shared" si="14"/>
        <v>7.734103708313142E-2</v>
      </c>
    </row>
    <row r="18" spans="1:16" ht="20.100000000000001" customHeight="1" x14ac:dyDescent="0.25">
      <c r="A18" s="8" t="s">
        <v>169</v>
      </c>
      <c r="B18" s="19">
        <v>28.18</v>
      </c>
      <c r="C18" s="140">
        <v>42.9</v>
      </c>
      <c r="D18" s="247">
        <f t="shared" si="2"/>
        <v>7.9550138041226057E-3</v>
      </c>
      <c r="E18" s="215">
        <f t="shared" si="3"/>
        <v>1.8042039213047464E-2</v>
      </c>
      <c r="F18" s="52">
        <f t="shared" si="4"/>
        <v>0.52235628105039034</v>
      </c>
      <c r="H18" s="19">
        <v>24.745999999999999</v>
      </c>
      <c r="I18" s="140">
        <v>30.896000000000001</v>
      </c>
      <c r="J18" s="247">
        <f t="shared" si="5"/>
        <v>1.3805461598155405E-2</v>
      </c>
      <c r="K18" s="215">
        <f t="shared" si="6"/>
        <v>2.4359994291611911E-2</v>
      </c>
      <c r="L18" s="52">
        <f t="shared" si="7"/>
        <v>0.2485250141437001</v>
      </c>
      <c r="N18" s="27">
        <f t="shared" si="12"/>
        <v>8.7814052519517389</v>
      </c>
      <c r="O18" s="152">
        <f t="shared" si="13"/>
        <v>7.2018648018648026</v>
      </c>
      <c r="P18" s="52">
        <f t="shared" si="14"/>
        <v>-0.17987331238765808</v>
      </c>
    </row>
    <row r="19" spans="1:16" ht="20.100000000000001" customHeight="1" x14ac:dyDescent="0.25">
      <c r="A19" s="8" t="s">
        <v>166</v>
      </c>
      <c r="B19" s="19">
        <v>86.51</v>
      </c>
      <c r="C19" s="140">
        <v>58.779999999999994</v>
      </c>
      <c r="D19" s="247">
        <f t="shared" si="2"/>
        <v>2.4421158417127279E-2</v>
      </c>
      <c r="E19" s="215">
        <f t="shared" si="3"/>
        <v>2.4720537644357343E-2</v>
      </c>
      <c r="F19" s="52">
        <f t="shared" si="4"/>
        <v>-0.32054097792162767</v>
      </c>
      <c r="H19" s="19">
        <v>44.779000000000003</v>
      </c>
      <c r="I19" s="140">
        <v>28.37</v>
      </c>
      <c r="J19" s="247">
        <f t="shared" si="5"/>
        <v>2.4981603689638768E-2</v>
      </c>
      <c r="K19" s="215">
        <f t="shared" si="6"/>
        <v>2.2368366068521165E-2</v>
      </c>
      <c r="L19" s="52">
        <f t="shared" si="7"/>
        <v>-0.36644409209674178</v>
      </c>
      <c r="N19" s="27">
        <f t="shared" si="12"/>
        <v>5.1761646052479477</v>
      </c>
      <c r="O19" s="152">
        <f t="shared" si="13"/>
        <v>4.8264715889758429</v>
      </c>
      <c r="P19" s="52">
        <f t="shared" si="14"/>
        <v>-6.7558326085218043E-2</v>
      </c>
    </row>
    <row r="20" spans="1:16" ht="20.100000000000001" customHeight="1" x14ac:dyDescent="0.25">
      <c r="A20" s="8" t="s">
        <v>176</v>
      </c>
      <c r="B20" s="19">
        <v>16.61</v>
      </c>
      <c r="C20" s="140">
        <v>36.53</v>
      </c>
      <c r="D20" s="247">
        <f t="shared" si="2"/>
        <v>4.688884999520102E-3</v>
      </c>
      <c r="E20" s="215">
        <f t="shared" si="3"/>
        <v>1.5363069754140419E-2</v>
      </c>
      <c r="F20" s="52">
        <f t="shared" si="4"/>
        <v>1.1992775436484047</v>
      </c>
      <c r="H20" s="19">
        <v>5.7320000000000002</v>
      </c>
      <c r="I20" s="140">
        <v>18.882999999999999</v>
      </c>
      <c r="J20" s="247">
        <f t="shared" si="5"/>
        <v>3.1978059436121712E-3</v>
      </c>
      <c r="K20" s="215">
        <f t="shared" si="6"/>
        <v>1.4888327686707267E-2</v>
      </c>
      <c r="L20" s="52">
        <f t="shared" si="7"/>
        <v>2.2943126308443822</v>
      </c>
      <c r="N20" s="27">
        <f t="shared" ref="N20:N31" si="15">(H20/B20)*10</f>
        <v>3.4509331727874777</v>
      </c>
      <c r="O20" s="152">
        <f t="shared" ref="O20:O31" si="16">(I20/C20)*10</f>
        <v>5.1691760197098269</v>
      </c>
      <c r="P20" s="52">
        <f t="shared" ref="P20:P31" si="17">(O20-N20)/N20</f>
        <v>0.49790672867027597</v>
      </c>
    </row>
    <row r="21" spans="1:16" ht="20.100000000000001" customHeight="1" x14ac:dyDescent="0.25">
      <c r="A21" s="8" t="s">
        <v>174</v>
      </c>
      <c r="B21" s="19">
        <v>380.09999999999997</v>
      </c>
      <c r="C21" s="140">
        <v>39.690000000000005</v>
      </c>
      <c r="D21" s="247">
        <f t="shared" si="2"/>
        <v>0.10729952970003558</v>
      </c>
      <c r="E21" s="215">
        <f t="shared" si="3"/>
        <v>1.6692040474728533E-2</v>
      </c>
      <c r="F21" s="52">
        <f t="shared" si="4"/>
        <v>-0.89558011049723751</v>
      </c>
      <c r="H21" s="19">
        <v>78.561000000000007</v>
      </c>
      <c r="I21" s="140">
        <v>16.057000000000002</v>
      </c>
      <c r="J21" s="247">
        <f t="shared" si="5"/>
        <v>4.3828128530376098E-2</v>
      </c>
      <c r="K21" s="215">
        <f t="shared" si="6"/>
        <v>1.2660164045197195E-2</v>
      </c>
      <c r="L21" s="52">
        <f t="shared" si="7"/>
        <v>-0.79561105383078112</v>
      </c>
      <c r="N21" s="27">
        <f t="shared" si="15"/>
        <v>2.0668508287292822</v>
      </c>
      <c r="O21" s="152">
        <f t="shared" si="16"/>
        <v>4.0456034265558074</v>
      </c>
      <c r="P21" s="52">
        <f t="shared" si="17"/>
        <v>0.95737562204384119</v>
      </c>
    </row>
    <row r="22" spans="1:16" ht="20.100000000000001" customHeight="1" x14ac:dyDescent="0.25">
      <c r="A22" s="8" t="s">
        <v>179</v>
      </c>
      <c r="B22" s="19">
        <v>26.570000000000004</v>
      </c>
      <c r="C22" s="140">
        <v>18.990000000000002</v>
      </c>
      <c r="D22" s="247">
        <f t="shared" si="2"/>
        <v>7.5005222418572633E-3</v>
      </c>
      <c r="E22" s="215">
        <f t="shared" si="3"/>
        <v>7.9864411341671656E-3</v>
      </c>
      <c r="F22" s="52">
        <f t="shared" si="4"/>
        <v>-0.28528415506210014</v>
      </c>
      <c r="H22" s="19">
        <v>21.995000000000001</v>
      </c>
      <c r="I22" s="140">
        <v>15.752999999999998</v>
      </c>
      <c r="J22" s="247">
        <f t="shared" si="5"/>
        <v>1.2270715584394574E-2</v>
      </c>
      <c r="K22" s="215">
        <f t="shared" si="6"/>
        <v>1.2420474821198938E-2</v>
      </c>
      <c r="L22" s="52">
        <f t="shared" si="7"/>
        <v>-0.28379177085701307</v>
      </c>
      <c r="N22" s="27">
        <f t="shared" ref="N22:N24" si="18">(H22/B22)*10</f>
        <v>8.2781332329695125</v>
      </c>
      <c r="O22" s="152">
        <f t="shared" ref="O22:O24" si="19">(I22/C22)*10</f>
        <v>8.2954186413902029</v>
      </c>
      <c r="P22" s="52">
        <f t="shared" ref="P22:P24" si="20">(O22-N22)/N22</f>
        <v>2.0880804807353642E-3</v>
      </c>
    </row>
    <row r="23" spans="1:16" ht="20.100000000000001" customHeight="1" x14ac:dyDescent="0.25">
      <c r="A23" s="8" t="s">
        <v>167</v>
      </c>
      <c r="B23" s="19">
        <v>185.61</v>
      </c>
      <c r="C23" s="140">
        <v>17.369999999999997</v>
      </c>
      <c r="D23" s="247">
        <f t="shared" si="2"/>
        <v>5.2396384392590388E-2</v>
      </c>
      <c r="E23" s="215">
        <f t="shared" si="3"/>
        <v>7.3051333596884484E-3</v>
      </c>
      <c r="F23" s="52">
        <f t="shared" si="4"/>
        <v>-0.90641668013576848</v>
      </c>
      <c r="H23" s="19">
        <v>315.40500000000009</v>
      </c>
      <c r="I23" s="140">
        <v>15.363</v>
      </c>
      <c r="J23" s="247">
        <f t="shared" si="5"/>
        <v>0.17596022045446563</v>
      </c>
      <c r="K23" s="215">
        <f t="shared" si="6"/>
        <v>1.2112978777253812E-2</v>
      </c>
      <c r="L23" s="52">
        <f t="shared" si="7"/>
        <v>-0.95129119703238696</v>
      </c>
      <c r="N23" s="27">
        <f t="shared" si="18"/>
        <v>16.992888314207214</v>
      </c>
      <c r="O23" s="152">
        <f t="shared" si="19"/>
        <v>8.8445595854922292</v>
      </c>
      <c r="P23" s="52">
        <f t="shared" si="20"/>
        <v>-0.47951405188148183</v>
      </c>
    </row>
    <row r="24" spans="1:16" ht="20.100000000000001" customHeight="1" x14ac:dyDescent="0.25">
      <c r="A24" s="8" t="s">
        <v>225</v>
      </c>
      <c r="B24" s="19">
        <v>36</v>
      </c>
      <c r="C24" s="140">
        <v>29.25</v>
      </c>
      <c r="D24" s="247">
        <f t="shared" si="2"/>
        <v>1.0162544249411421E-2</v>
      </c>
      <c r="E24" s="215">
        <f t="shared" si="3"/>
        <v>1.2301390372532363E-2</v>
      </c>
      <c r="F24" s="52">
        <f t="shared" si="4"/>
        <v>-0.1875</v>
      </c>
      <c r="H24" s="19">
        <v>16.935000000000002</v>
      </c>
      <c r="I24" s="140">
        <v>14.648999999999999</v>
      </c>
      <c r="J24" s="247">
        <f t="shared" si="5"/>
        <v>9.4478094304033707E-3</v>
      </c>
      <c r="K24" s="215">
        <f t="shared" si="6"/>
        <v>1.1550024481415811E-2</v>
      </c>
      <c r="L24" s="52">
        <f t="shared" si="7"/>
        <v>-0.13498671390611178</v>
      </c>
      <c r="N24" s="27">
        <f t="shared" si="18"/>
        <v>4.7041666666666675</v>
      </c>
      <c r="O24" s="152">
        <f t="shared" si="19"/>
        <v>5.0082051282051276</v>
      </c>
      <c r="P24" s="52">
        <f t="shared" si="20"/>
        <v>6.4631736730939263E-2</v>
      </c>
    </row>
    <row r="25" spans="1:16" ht="20.100000000000001" customHeight="1" x14ac:dyDescent="0.25">
      <c r="A25" s="8" t="s">
        <v>173</v>
      </c>
      <c r="B25" s="19">
        <v>6.18</v>
      </c>
      <c r="C25" s="140">
        <v>14.580000000000002</v>
      </c>
      <c r="D25" s="247">
        <f t="shared" si="2"/>
        <v>1.7445700961489605E-3</v>
      </c>
      <c r="E25" s="215">
        <f t="shared" si="3"/>
        <v>6.1317699703084408E-3</v>
      </c>
      <c r="F25" s="52">
        <f t="shared" si="4"/>
        <v>1.3592233009708743</v>
      </c>
      <c r="H25" s="19">
        <v>7.6470000000000002</v>
      </c>
      <c r="I25" s="140">
        <v>13.466000000000001</v>
      </c>
      <c r="J25" s="247">
        <f t="shared" si="5"/>
        <v>4.2661587667135858E-3</v>
      </c>
      <c r="K25" s="215">
        <f t="shared" si="6"/>
        <v>1.0617286481448926E-2</v>
      </c>
      <c r="L25" s="52">
        <f t="shared" si="7"/>
        <v>0.76095200732313339</v>
      </c>
      <c r="N25" s="27">
        <f t="shared" ref="N25:N29" si="21">(H25/B25)*10</f>
        <v>12.373786407766991</v>
      </c>
      <c r="O25" s="152">
        <f t="shared" ref="O25:O29" si="22">(I25/C25)*10</f>
        <v>9.2359396433470504</v>
      </c>
      <c r="P25" s="52">
        <f t="shared" ref="P25:P29" si="23">(O25-N25)/N25</f>
        <v>-0.25358824380953615</v>
      </c>
    </row>
    <row r="26" spans="1:16" ht="20.100000000000001" customHeight="1" x14ac:dyDescent="0.25">
      <c r="A26" s="8" t="s">
        <v>199</v>
      </c>
      <c r="B26" s="19">
        <v>52.410000000000004</v>
      </c>
      <c r="C26" s="140">
        <v>68.52000000000001</v>
      </c>
      <c r="D26" s="247">
        <f t="shared" si="2"/>
        <v>1.4794970669768127E-2</v>
      </c>
      <c r="E26" s="215">
        <f t="shared" si="3"/>
        <v>2.8816795498321973E-2</v>
      </c>
      <c r="F26" s="52">
        <f t="shared" si="4"/>
        <v>0.3073840870062966</v>
      </c>
      <c r="H26" s="19">
        <v>13.481999999999999</v>
      </c>
      <c r="I26" s="140">
        <v>13.249999999999998</v>
      </c>
      <c r="J26" s="247">
        <f t="shared" si="5"/>
        <v>7.5214270292706361E-3</v>
      </c>
      <c r="K26" s="215">
        <f t="shared" si="6"/>
        <v>1.0446980980187008E-2</v>
      </c>
      <c r="L26" s="52">
        <f t="shared" ref="L26:L30" si="24">(I26-H26)/H26</f>
        <v>-1.7208129357662149E-2</v>
      </c>
      <c r="N26" s="27">
        <f t="shared" si="21"/>
        <v>2.5724098454493416</v>
      </c>
      <c r="O26" s="152">
        <f t="shared" si="22"/>
        <v>1.933741973146526</v>
      </c>
      <c r="P26" s="52">
        <f t="shared" si="23"/>
        <v>-0.24827609544125923</v>
      </c>
    </row>
    <row r="27" spans="1:16" ht="20.100000000000001" customHeight="1" x14ac:dyDescent="0.25">
      <c r="A27" s="8" t="s">
        <v>197</v>
      </c>
      <c r="B27" s="19">
        <v>21.060000000000002</v>
      </c>
      <c r="C27" s="140">
        <v>15.59</v>
      </c>
      <c r="D27" s="247">
        <f t="shared" si="2"/>
        <v>5.9450883859056818E-3</v>
      </c>
      <c r="E27" s="215">
        <f t="shared" si="3"/>
        <v>6.5565359284710956E-3</v>
      </c>
      <c r="F27" s="52">
        <f t="shared" si="4"/>
        <v>-0.25973409306742651</v>
      </c>
      <c r="H27" s="19">
        <v>14.353</v>
      </c>
      <c r="I27" s="140">
        <v>10.109</v>
      </c>
      <c r="J27" s="247">
        <f t="shared" si="5"/>
        <v>8.0073462506394782E-3</v>
      </c>
      <c r="K27" s="215">
        <f t="shared" si="6"/>
        <v>7.9704551493366398E-3</v>
      </c>
      <c r="L27" s="52">
        <f t="shared" si="24"/>
        <v>-0.2956873127569149</v>
      </c>
      <c r="N27" s="27">
        <f t="shared" si="21"/>
        <v>6.815289648622981</v>
      </c>
      <c r="O27" s="152">
        <f t="shared" si="22"/>
        <v>6.484284797947403</v>
      </c>
      <c r="P27" s="52">
        <f t="shared" si="23"/>
        <v>-4.8567979901258794E-2</v>
      </c>
    </row>
    <row r="28" spans="1:16" ht="20.100000000000001" customHeight="1" x14ac:dyDescent="0.25">
      <c r="A28" s="8" t="s">
        <v>192</v>
      </c>
      <c r="B28" s="19">
        <v>23.27</v>
      </c>
      <c r="C28" s="140">
        <v>26.39</v>
      </c>
      <c r="D28" s="247">
        <f t="shared" si="2"/>
        <v>6.5689556856612149E-3</v>
      </c>
      <c r="E28" s="215">
        <f t="shared" si="3"/>
        <v>1.10985877583292E-2</v>
      </c>
      <c r="F28" s="52">
        <f t="shared" si="4"/>
        <v>0.13407821229050285</v>
      </c>
      <c r="H28" s="19">
        <v>9.3740000000000006</v>
      </c>
      <c r="I28" s="140">
        <v>9.0359999999999996</v>
      </c>
      <c r="J28" s="247">
        <f t="shared" si="5"/>
        <v>5.2296289105758014E-3</v>
      </c>
      <c r="K28" s="215">
        <f t="shared" si="6"/>
        <v>7.1244468027901742E-3</v>
      </c>
      <c r="L28" s="52">
        <f t="shared" si="24"/>
        <v>-3.6057179432472899E-2</v>
      </c>
      <c r="N28" s="27">
        <f t="shared" ref="N28" si="25">(H28/B28)*10</f>
        <v>4.0283626987537611</v>
      </c>
      <c r="O28" s="152">
        <f t="shared" ref="O28" si="26">(I28/C28)*10</f>
        <v>3.4240242516104584</v>
      </c>
      <c r="P28" s="52">
        <f t="shared" ref="P28" si="27">(O28-N28)/N28</f>
        <v>-0.15002086265227918</v>
      </c>
    </row>
    <row r="29" spans="1:16" ht="20.100000000000001" customHeight="1" x14ac:dyDescent="0.25">
      <c r="A29" s="8" t="s">
        <v>182</v>
      </c>
      <c r="B29" s="19">
        <v>102.25</v>
      </c>
      <c r="C29" s="140">
        <v>18.72</v>
      </c>
      <c r="D29" s="247">
        <f t="shared" si="2"/>
        <v>2.8864448597286603E-2</v>
      </c>
      <c r="E29" s="215">
        <f t="shared" si="3"/>
        <v>7.8728898384207123E-3</v>
      </c>
      <c r="F29" s="52">
        <f t="shared" si="4"/>
        <v>-0.816919315403423</v>
      </c>
      <c r="H29" s="19">
        <v>40.162000000000006</v>
      </c>
      <c r="I29" s="140">
        <v>8.2910000000000004</v>
      </c>
      <c r="J29" s="247">
        <f t="shared" si="5"/>
        <v>2.240584129576972E-2</v>
      </c>
      <c r="K29" s="215">
        <f t="shared" si="6"/>
        <v>6.5370505137155093E-3</v>
      </c>
      <c r="L29" s="52">
        <f t="shared" si="24"/>
        <v>-0.79356107763557593</v>
      </c>
      <c r="N29" s="27">
        <f t="shared" si="21"/>
        <v>3.9278239608801964</v>
      </c>
      <c r="O29" s="152">
        <f t="shared" si="22"/>
        <v>4.4289529914529915</v>
      </c>
      <c r="P29" s="52">
        <f t="shared" si="23"/>
        <v>0.12758439165397215</v>
      </c>
    </row>
    <row r="30" spans="1:16" ht="20.100000000000001" customHeight="1" x14ac:dyDescent="0.25">
      <c r="A30" s="8" t="s">
        <v>218</v>
      </c>
      <c r="B30" s="19">
        <v>31.71</v>
      </c>
      <c r="C30" s="140">
        <v>21.270000000000003</v>
      </c>
      <c r="D30" s="247">
        <f t="shared" si="2"/>
        <v>8.9515077263565591E-3</v>
      </c>
      <c r="E30" s="215">
        <f t="shared" si="3"/>
        <v>8.9453187426927656E-3</v>
      </c>
      <c r="F30" s="52">
        <f t="shared" si="4"/>
        <v>-0.32923368022705762</v>
      </c>
      <c r="H30" s="19">
        <v>9.4469999999999992</v>
      </c>
      <c r="I30" s="140">
        <v>7.0449999999999999</v>
      </c>
      <c r="J30" s="247">
        <f t="shared" si="5"/>
        <v>5.2703546317697447E-3</v>
      </c>
      <c r="K30" s="215">
        <f t="shared" si="6"/>
        <v>5.5546400758805644E-3</v>
      </c>
      <c r="L30" s="52">
        <f t="shared" si="24"/>
        <v>-0.25426061183444476</v>
      </c>
      <c r="N30" s="27">
        <f t="shared" ref="N30" si="28">(H30/B30)*10</f>
        <v>2.9791863765373696</v>
      </c>
      <c r="O30" s="152">
        <f t="shared" ref="O30" si="29">(I30/C30)*10</f>
        <v>3.3121767748001876</v>
      </c>
      <c r="P30" s="52">
        <f t="shared" ref="P30" si="30">(O30-N30)/N30</f>
        <v>0.11177226134131427</v>
      </c>
    </row>
    <row r="31" spans="1:16" ht="20.100000000000001" customHeight="1" x14ac:dyDescent="0.25">
      <c r="A31" s="8" t="s">
        <v>200</v>
      </c>
      <c r="B31" s="19">
        <v>2.7</v>
      </c>
      <c r="C31" s="140">
        <v>16.2</v>
      </c>
      <c r="D31" s="247">
        <f t="shared" si="2"/>
        <v>7.6219081870585663E-4</v>
      </c>
      <c r="E31" s="215">
        <f t="shared" si="3"/>
        <v>6.8130777447871545E-3</v>
      </c>
      <c r="F31" s="52">
        <f t="shared" si="4"/>
        <v>5</v>
      </c>
      <c r="H31" s="19">
        <v>2.62</v>
      </c>
      <c r="I31" s="140">
        <v>5.633</v>
      </c>
      <c r="J31" s="247">
        <f t="shared" si="5"/>
        <v>1.4616628702484103E-3</v>
      </c>
      <c r="K31" s="215">
        <f t="shared" si="6"/>
        <v>4.4413467065202586E-3</v>
      </c>
      <c r="L31" s="52">
        <f t="shared" si="7"/>
        <v>1.1499999999999999</v>
      </c>
      <c r="N31" s="27">
        <f t="shared" si="15"/>
        <v>9.7037037037037024</v>
      </c>
      <c r="O31" s="152">
        <f t="shared" si="16"/>
        <v>3.4771604938271605</v>
      </c>
      <c r="P31" s="52">
        <f t="shared" si="17"/>
        <v>-0.64166666666666661</v>
      </c>
    </row>
    <row r="32" spans="1:16" ht="20.100000000000001" customHeight="1" thickBot="1" x14ac:dyDescent="0.3">
      <c r="A32" s="8" t="s">
        <v>17</v>
      </c>
      <c r="B32" s="19">
        <f>B33-SUM(B7:B31)</f>
        <v>732.73999999999978</v>
      </c>
      <c r="C32" s="140">
        <f>C33-SUM(C7:C31)</f>
        <v>157.97000000000025</v>
      </c>
      <c r="D32" s="247">
        <f t="shared" si="2"/>
        <v>0.20684729648093672</v>
      </c>
      <c r="E32" s="215">
        <f t="shared" si="3"/>
        <v>6.6435919218767195E-2</v>
      </c>
      <c r="F32" s="52">
        <f t="shared" si="4"/>
        <v>-0.78441193329148085</v>
      </c>
      <c r="H32" s="19">
        <f>H33-SUM(H7:H31)</f>
        <v>247.25600000000009</v>
      </c>
      <c r="I32" s="140">
        <f>I33-SUM(I7:I31)</f>
        <v>75.046999999999798</v>
      </c>
      <c r="J32" s="247">
        <f t="shared" si="5"/>
        <v>0.13794080711684772</v>
      </c>
      <c r="K32" s="215">
        <f t="shared" si="6"/>
        <v>5.917091182038433E-2</v>
      </c>
      <c r="L32" s="52">
        <f t="shared" ref="L32:L33" si="31">(I32-H32)/H32</f>
        <v>-0.69648057074449243</v>
      </c>
      <c r="N32" s="27">
        <f t="shared" si="0"/>
        <v>3.3744029260037687</v>
      </c>
      <c r="O32" s="152">
        <f t="shared" si="1"/>
        <v>4.7507121605367901</v>
      </c>
      <c r="P32" s="52">
        <f t="shared" si="8"/>
        <v>0.40786748491916297</v>
      </c>
    </row>
    <row r="33" spans="1:16" ht="26.25" customHeight="1" thickBot="1" x14ac:dyDescent="0.3">
      <c r="A33" s="12" t="s">
        <v>18</v>
      </c>
      <c r="B33" s="17">
        <v>3542.4199999999996</v>
      </c>
      <c r="C33" s="145">
        <v>2377.7799999999997</v>
      </c>
      <c r="D33" s="243">
        <f>SUM(D7:D32)</f>
        <v>1.0000000000000002</v>
      </c>
      <c r="E33" s="244">
        <f>SUM(E7:E32)</f>
        <v>0.99999999999999989</v>
      </c>
      <c r="F33" s="57">
        <f t="shared" si="4"/>
        <v>-0.32876959818429208</v>
      </c>
      <c r="G33" s="1"/>
      <c r="H33" s="17">
        <v>1792.4789999999998</v>
      </c>
      <c r="I33" s="145">
        <v>1268.3089999999995</v>
      </c>
      <c r="J33" s="243">
        <f>SUM(J7:J32)</f>
        <v>1.0000000000000002</v>
      </c>
      <c r="K33" s="244">
        <f>SUM(K7:K32)</f>
        <v>1.0000000000000004</v>
      </c>
      <c r="L33" s="57">
        <f t="shared" si="31"/>
        <v>-0.29242741477027084</v>
      </c>
      <c r="N33" s="29">
        <f t="shared" si="0"/>
        <v>5.0600408760113149</v>
      </c>
      <c r="O33" s="146">
        <f t="shared" si="1"/>
        <v>5.33400482803287</v>
      </c>
      <c r="P33" s="57">
        <f t="shared" si="8"/>
        <v>5.4142636143586456E-2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jan-fev</v>
      </c>
      <c r="C37" s="347"/>
      <c r="D37" s="345" t="str">
        <f>B5</f>
        <v>jan-fev</v>
      </c>
      <c r="E37" s="347"/>
      <c r="F37" s="131" t="str">
        <f>F5</f>
        <v>2023/2022</v>
      </c>
      <c r="H37" s="348" t="str">
        <f>B5</f>
        <v>jan-fev</v>
      </c>
      <c r="I37" s="347"/>
      <c r="J37" s="345" t="str">
        <f>B5</f>
        <v>jan-fev</v>
      </c>
      <c r="K37" s="346"/>
      <c r="L37" s="131" t="str">
        <f>F37</f>
        <v>2023/2022</v>
      </c>
      <c r="N37" s="348" t="str">
        <f>B5</f>
        <v>jan-fev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191</v>
      </c>
      <c r="B39" s="39">
        <v>5.18</v>
      </c>
      <c r="C39" s="147">
        <v>99.22</v>
      </c>
      <c r="D39" s="247">
        <f t="shared" ref="D39:D55" si="32">B39/$B$56</f>
        <v>5.0480933215089696E-3</v>
      </c>
      <c r="E39" s="246">
        <f t="shared" ref="E39:E55" si="33">C39/$C$56</f>
        <v>0.14575315098275404</v>
      </c>
      <c r="F39" s="52">
        <f>(C39-B39)/B39</f>
        <v>18.154440154440152</v>
      </c>
      <c r="H39" s="39">
        <v>2.3520000000000003</v>
      </c>
      <c r="I39" s="147">
        <v>81.724999999999994</v>
      </c>
      <c r="J39" s="247">
        <f t="shared" ref="J39:J55" si="34">H39/$H$56</f>
        <v>3.7888245783885563E-3</v>
      </c>
      <c r="K39" s="246">
        <f t="shared" ref="K39:K55" si="35">I39/$I$56</f>
        <v>0.23347932040305</v>
      </c>
      <c r="L39" s="52">
        <f>(I39-H39)/H39</f>
        <v>33.747023809523803</v>
      </c>
      <c r="N39" s="27">
        <f t="shared" ref="N39:N56" si="36">(H39/B39)*10</f>
        <v>4.5405405405405412</v>
      </c>
      <c r="O39" s="151">
        <f t="shared" ref="O39:O56" si="37">(I39/C39)*10</f>
        <v>8.2367466236645832</v>
      </c>
      <c r="P39" s="61">
        <f t="shared" si="8"/>
        <v>0.81404538735469956</v>
      </c>
    </row>
    <row r="40" spans="1:16" ht="20.100000000000001" customHeight="1" x14ac:dyDescent="0.25">
      <c r="A40" s="38" t="s">
        <v>163</v>
      </c>
      <c r="B40" s="19">
        <v>185.23999999999998</v>
      </c>
      <c r="C40" s="140">
        <v>208.86999999999995</v>
      </c>
      <c r="D40" s="247">
        <f t="shared" si="32"/>
        <v>0.18052293569040956</v>
      </c>
      <c r="E40" s="215">
        <f t="shared" si="33"/>
        <v>0.30682786379528149</v>
      </c>
      <c r="F40" s="52">
        <f t="shared" ref="F40:F56" si="38">(C40-B40)/B40</f>
        <v>0.12756424098466837</v>
      </c>
      <c r="H40" s="19">
        <v>83.158999999999992</v>
      </c>
      <c r="I40" s="140">
        <v>80.150000000000006</v>
      </c>
      <c r="J40" s="247">
        <f t="shared" si="34"/>
        <v>0.13396040098393447</v>
      </c>
      <c r="K40" s="215">
        <f t="shared" si="35"/>
        <v>0.22897971893917968</v>
      </c>
      <c r="L40" s="52">
        <f t="shared" ref="L40:L56" si="39">(I40-H40)/H40</f>
        <v>-3.6183696292644049E-2</v>
      </c>
      <c r="N40" s="27">
        <f t="shared" si="36"/>
        <v>4.4892571798747571</v>
      </c>
      <c r="O40" s="152">
        <f t="shared" si="37"/>
        <v>3.8373150763632897</v>
      </c>
      <c r="P40" s="52">
        <f t="shared" si="8"/>
        <v>-0.14522271221931987</v>
      </c>
    </row>
    <row r="41" spans="1:16" ht="20.100000000000001" customHeight="1" x14ac:dyDescent="0.25">
      <c r="A41" s="38" t="s">
        <v>172</v>
      </c>
      <c r="B41" s="19">
        <v>48.580000000000005</v>
      </c>
      <c r="C41" s="140">
        <v>160.68999999999997</v>
      </c>
      <c r="D41" s="247">
        <f t="shared" si="32"/>
        <v>4.7342929258476024E-2</v>
      </c>
      <c r="E41" s="215">
        <f t="shared" si="33"/>
        <v>0.23605194347327899</v>
      </c>
      <c r="F41" s="52">
        <f t="shared" si="38"/>
        <v>2.307739810621654</v>
      </c>
      <c r="H41" s="19">
        <v>25.812999999999999</v>
      </c>
      <c r="I41" s="140">
        <v>69.649000000000001</v>
      </c>
      <c r="J41" s="247">
        <f t="shared" si="34"/>
        <v>4.1582027568853652E-2</v>
      </c>
      <c r="K41" s="215">
        <f t="shared" si="35"/>
        <v>0.19897951895689239</v>
      </c>
      <c r="L41" s="52">
        <f t="shared" si="39"/>
        <v>1.6982140781776625</v>
      </c>
      <c r="N41" s="27">
        <f t="shared" si="36"/>
        <v>5.3135034993824615</v>
      </c>
      <c r="O41" s="152">
        <f t="shared" si="37"/>
        <v>4.334370527101874</v>
      </c>
      <c r="P41" s="52">
        <f t="shared" si="8"/>
        <v>-0.18427257503347516</v>
      </c>
    </row>
    <row r="42" spans="1:16" ht="20.100000000000001" customHeight="1" x14ac:dyDescent="0.25">
      <c r="A42" s="38" t="s">
        <v>169</v>
      </c>
      <c r="B42" s="19">
        <v>28.18</v>
      </c>
      <c r="C42" s="140">
        <v>42.9</v>
      </c>
      <c r="D42" s="247">
        <f t="shared" si="32"/>
        <v>2.7462407297320999E-2</v>
      </c>
      <c r="E42" s="215">
        <f t="shared" si="33"/>
        <v>6.301965508123511E-2</v>
      </c>
      <c r="F42" s="52">
        <f t="shared" ref="F42:F44" si="40">(C42-B42)/B42</f>
        <v>0.52235628105039034</v>
      </c>
      <c r="H42" s="19">
        <v>24.745999999999999</v>
      </c>
      <c r="I42" s="140">
        <v>30.896000000000001</v>
      </c>
      <c r="J42" s="247">
        <f t="shared" si="34"/>
        <v>3.986320281326667E-2</v>
      </c>
      <c r="K42" s="215">
        <f t="shared" si="35"/>
        <v>8.8266467827135306E-2</v>
      </c>
      <c r="L42" s="52">
        <f t="shared" ref="L42:L54" si="41">(I42-H42)/H42</f>
        <v>0.2485250141437001</v>
      </c>
      <c r="N42" s="27">
        <f t="shared" si="36"/>
        <v>8.7814052519517389</v>
      </c>
      <c r="O42" s="152">
        <f t="shared" si="37"/>
        <v>7.2018648018648026</v>
      </c>
      <c r="P42" s="52">
        <f t="shared" ref="P42:P45" si="42">(O42-N42)/N42</f>
        <v>-0.17987331238765808</v>
      </c>
    </row>
    <row r="43" spans="1:16" ht="20.100000000000001" customHeight="1" x14ac:dyDescent="0.25">
      <c r="A43" s="38" t="s">
        <v>176</v>
      </c>
      <c r="B43" s="19">
        <v>16.61</v>
      </c>
      <c r="C43" s="140">
        <v>36.53</v>
      </c>
      <c r="D43" s="247">
        <f t="shared" si="32"/>
        <v>1.6187032832097294E-2</v>
      </c>
      <c r="E43" s="215">
        <f t="shared" si="33"/>
        <v>5.366219114493051E-2</v>
      </c>
      <c r="F43" s="52">
        <f t="shared" si="40"/>
        <v>1.1992775436484047</v>
      </c>
      <c r="H43" s="19">
        <v>5.7320000000000002</v>
      </c>
      <c r="I43" s="140">
        <v>18.882999999999999</v>
      </c>
      <c r="J43" s="247">
        <f t="shared" si="34"/>
        <v>9.2336490150183685E-3</v>
      </c>
      <c r="K43" s="215">
        <f t="shared" si="35"/>
        <v>5.3946650439532493E-2</v>
      </c>
      <c r="L43" s="52">
        <f t="shared" si="41"/>
        <v>2.2943126308443822</v>
      </c>
      <c r="N43" s="27">
        <f t="shared" si="36"/>
        <v>3.4509331727874777</v>
      </c>
      <c r="O43" s="152">
        <f t="shared" si="37"/>
        <v>5.1691760197098269</v>
      </c>
      <c r="P43" s="52">
        <f t="shared" si="42"/>
        <v>0.49790672867027597</v>
      </c>
    </row>
    <row r="44" spans="1:16" ht="20.100000000000001" customHeight="1" x14ac:dyDescent="0.25">
      <c r="A44" s="38" t="s">
        <v>174</v>
      </c>
      <c r="B44" s="19">
        <v>380.09999999999997</v>
      </c>
      <c r="C44" s="140">
        <v>39.690000000000005</v>
      </c>
      <c r="D44" s="247">
        <f t="shared" si="32"/>
        <v>0.37042090183505005</v>
      </c>
      <c r="E44" s="215">
        <f t="shared" si="33"/>
        <v>5.8304198372359485E-2</v>
      </c>
      <c r="F44" s="52">
        <f t="shared" si="40"/>
        <v>-0.89558011049723751</v>
      </c>
      <c r="H44" s="19">
        <v>78.561000000000007</v>
      </c>
      <c r="I44" s="140">
        <v>16.057000000000002</v>
      </c>
      <c r="J44" s="247">
        <f t="shared" si="34"/>
        <v>0.12655350667635348</v>
      </c>
      <c r="K44" s="215">
        <f t="shared" si="35"/>
        <v>4.5873079812930859E-2</v>
      </c>
      <c r="L44" s="52">
        <f t="shared" si="41"/>
        <v>-0.79561105383078112</v>
      </c>
      <c r="N44" s="27">
        <f t="shared" si="36"/>
        <v>2.0668508287292822</v>
      </c>
      <c r="O44" s="152">
        <f t="shared" si="37"/>
        <v>4.0456034265558074</v>
      </c>
      <c r="P44" s="52">
        <f t="shared" si="42"/>
        <v>0.95737562204384119</v>
      </c>
    </row>
    <row r="45" spans="1:16" ht="20.100000000000001" customHeight="1" x14ac:dyDescent="0.25">
      <c r="A45" s="38" t="s">
        <v>167</v>
      </c>
      <c r="B45" s="19">
        <v>185.61</v>
      </c>
      <c r="C45" s="140">
        <v>17.369999999999997</v>
      </c>
      <c r="D45" s="247">
        <f t="shared" si="32"/>
        <v>0.18088351378480308</v>
      </c>
      <c r="E45" s="215">
        <f t="shared" si="33"/>
        <v>2.551634985457002E-2</v>
      </c>
      <c r="F45" s="52">
        <f t="shared" ref="F45:F54" si="43">(C45-B45)/B45</f>
        <v>-0.90641668013576848</v>
      </c>
      <c r="H45" s="19">
        <v>315.40500000000009</v>
      </c>
      <c r="I45" s="140">
        <v>15.363</v>
      </c>
      <c r="J45" s="247">
        <f t="shared" si="34"/>
        <v>0.5080842755725522</v>
      </c>
      <c r="K45" s="215">
        <f t="shared" si="35"/>
        <v>4.389039827900957E-2</v>
      </c>
      <c r="L45" s="52">
        <f t="shared" si="41"/>
        <v>-0.95129119703238696</v>
      </c>
      <c r="N45" s="27">
        <f t="shared" si="36"/>
        <v>16.992888314207214</v>
      </c>
      <c r="O45" s="152">
        <f t="shared" si="37"/>
        <v>8.8445595854922292</v>
      </c>
      <c r="P45" s="52">
        <f t="shared" si="42"/>
        <v>-0.47951405188148183</v>
      </c>
    </row>
    <row r="46" spans="1:16" ht="20.100000000000001" customHeight="1" x14ac:dyDescent="0.25">
      <c r="A46" s="38" t="s">
        <v>173</v>
      </c>
      <c r="B46" s="19">
        <v>6.18</v>
      </c>
      <c r="C46" s="140">
        <v>14.580000000000002</v>
      </c>
      <c r="D46" s="247">
        <f t="shared" si="32"/>
        <v>6.0226287117616665E-3</v>
      </c>
      <c r="E46" s="215">
        <f t="shared" si="33"/>
        <v>2.1417868789846344E-2</v>
      </c>
      <c r="F46" s="52">
        <f t="shared" si="43"/>
        <v>1.3592233009708743</v>
      </c>
      <c r="H46" s="19">
        <v>7.6470000000000002</v>
      </c>
      <c r="I46" s="140">
        <v>13.466000000000001</v>
      </c>
      <c r="J46" s="247">
        <f t="shared" si="34"/>
        <v>1.2318512564174017E-2</v>
      </c>
      <c r="K46" s="215">
        <f t="shared" si="35"/>
        <v>3.8470878293636851E-2</v>
      </c>
      <c r="L46" s="52">
        <f t="shared" si="41"/>
        <v>0.76095200732313339</v>
      </c>
      <c r="N46" s="27">
        <f t="shared" ref="N46:N55" si="44">(H46/B46)*10</f>
        <v>12.373786407766991</v>
      </c>
      <c r="O46" s="152">
        <f t="shared" ref="O46:O55" si="45">(I46/C46)*10</f>
        <v>9.2359396433470504</v>
      </c>
      <c r="P46" s="52">
        <f t="shared" ref="P46:P55" si="46">(O46-N46)/N46</f>
        <v>-0.25358824380953615</v>
      </c>
    </row>
    <row r="47" spans="1:16" ht="20.100000000000001" customHeight="1" x14ac:dyDescent="0.25">
      <c r="A47" s="38" t="s">
        <v>192</v>
      </c>
      <c r="B47" s="19">
        <v>23.27</v>
      </c>
      <c r="C47" s="140">
        <v>26.39</v>
      </c>
      <c r="D47" s="247">
        <f t="shared" si="32"/>
        <v>2.2677438531180257E-2</v>
      </c>
      <c r="E47" s="215">
        <f t="shared" si="33"/>
        <v>3.8766636307547661E-2</v>
      </c>
      <c r="F47" s="52">
        <f t="shared" si="43"/>
        <v>0.13407821229050285</v>
      </c>
      <c r="H47" s="19">
        <v>9.3740000000000006</v>
      </c>
      <c r="I47" s="140">
        <v>9.0359999999999996</v>
      </c>
      <c r="J47" s="247">
        <f t="shared" si="34"/>
        <v>1.5100527890227179E-2</v>
      </c>
      <c r="K47" s="215">
        <f t="shared" si="35"/>
        <v>2.581485639843328E-2</v>
      </c>
      <c r="L47" s="52">
        <f t="shared" si="41"/>
        <v>-3.6057179432472899E-2</v>
      </c>
      <c r="N47" s="27">
        <f t="shared" si="44"/>
        <v>4.0283626987537611</v>
      </c>
      <c r="O47" s="152">
        <f t="shared" si="45"/>
        <v>3.4240242516104584</v>
      </c>
      <c r="P47" s="52">
        <f t="shared" si="46"/>
        <v>-0.15002086265227918</v>
      </c>
    </row>
    <row r="48" spans="1:16" ht="20.100000000000001" customHeight="1" x14ac:dyDescent="0.25">
      <c r="A48" s="38" t="s">
        <v>188</v>
      </c>
      <c r="B48" s="19">
        <v>5.4099999999999993</v>
      </c>
      <c r="C48" s="140">
        <v>9.73</v>
      </c>
      <c r="D48" s="247">
        <f t="shared" si="32"/>
        <v>5.2722364612670892E-3</v>
      </c>
      <c r="E48" s="215">
        <f t="shared" si="33"/>
        <v>1.4293269089520225E-2</v>
      </c>
      <c r="F48" s="52">
        <f t="shared" si="43"/>
        <v>0.79852125693160847</v>
      </c>
      <c r="H48" s="19">
        <v>2.3980000000000001</v>
      </c>
      <c r="I48" s="140">
        <v>3.782</v>
      </c>
      <c r="J48" s="247">
        <f t="shared" si="34"/>
        <v>3.8629257393604411E-3</v>
      </c>
      <c r="K48" s="215">
        <f t="shared" si="35"/>
        <v>1.0804757292925484E-2</v>
      </c>
      <c r="L48" s="52">
        <f t="shared" ref="L48:L52" si="47">(I48-H48)/H48</f>
        <v>0.57714762301918254</v>
      </c>
      <c r="N48" s="27">
        <f t="shared" ref="N48" si="48">(H48/B48)*10</f>
        <v>4.4325323475046217</v>
      </c>
      <c r="O48" s="152">
        <f t="shared" ref="O48" si="49">(I48/C48)*10</f>
        <v>3.8869475847893113</v>
      </c>
      <c r="P48" s="52">
        <f t="shared" ref="P48" si="50">(O48-N48)/N48</f>
        <v>-0.12308647065428809</v>
      </c>
    </row>
    <row r="49" spans="1:16" ht="20.100000000000001" customHeight="1" x14ac:dyDescent="0.25">
      <c r="A49" s="38" t="s">
        <v>195</v>
      </c>
      <c r="B49" s="19">
        <v>3.6</v>
      </c>
      <c r="C49" s="140">
        <v>11.7</v>
      </c>
      <c r="D49" s="247">
        <f t="shared" si="32"/>
        <v>3.5083274049097089E-3</v>
      </c>
      <c r="E49" s="215">
        <f t="shared" si="33"/>
        <v>1.7187178658518668E-2</v>
      </c>
      <c r="F49" s="52">
        <f t="shared" si="43"/>
        <v>2.25</v>
      </c>
      <c r="H49" s="19">
        <v>2.0259999999999998</v>
      </c>
      <c r="I49" s="140">
        <v>2.7439999999999998</v>
      </c>
      <c r="J49" s="247">
        <f t="shared" si="34"/>
        <v>3.2636728723704138E-3</v>
      </c>
      <c r="K49" s="215">
        <f t="shared" si="35"/>
        <v>7.8393056614985517E-3</v>
      </c>
      <c r="L49" s="52">
        <f t="shared" si="47"/>
        <v>0.35439289239881544</v>
      </c>
      <c r="N49" s="27">
        <f t="shared" ref="N49:N50" si="51">(H49/B49)*10</f>
        <v>5.6277777777777773</v>
      </c>
      <c r="O49" s="152">
        <f t="shared" ref="O49:O50" si="52">(I49/C49)*10</f>
        <v>2.3452991452991454</v>
      </c>
      <c r="P49" s="52">
        <f t="shared" ref="P49:P50" si="53">(O49-N49)/N49</f>
        <v>-0.583263725415749</v>
      </c>
    </row>
    <row r="50" spans="1:16" ht="20.100000000000001" customHeight="1" x14ac:dyDescent="0.25">
      <c r="A50" s="38" t="s">
        <v>171</v>
      </c>
      <c r="B50" s="19">
        <v>4.5999999999999996</v>
      </c>
      <c r="C50" s="140">
        <v>4.33</v>
      </c>
      <c r="D50" s="247">
        <f t="shared" si="32"/>
        <v>4.4828627951624053E-3</v>
      </c>
      <c r="E50" s="215">
        <f t="shared" si="33"/>
        <v>6.3607250932808408E-3</v>
      </c>
      <c r="F50" s="52">
        <f t="shared" si="43"/>
        <v>-5.8695652173912954E-2</v>
      </c>
      <c r="H50" s="19">
        <v>2.2309999999999999</v>
      </c>
      <c r="I50" s="140">
        <v>2.1760000000000002</v>
      </c>
      <c r="J50" s="247">
        <f t="shared" si="34"/>
        <v>3.5939063071364235E-3</v>
      </c>
      <c r="K50" s="215">
        <f t="shared" si="35"/>
        <v>6.2165922446868992E-3</v>
      </c>
      <c r="L50" s="52">
        <f t="shared" si="47"/>
        <v>-2.4652622142536853E-2</v>
      </c>
      <c r="N50" s="27">
        <f t="shared" si="51"/>
        <v>4.8499999999999996</v>
      </c>
      <c r="O50" s="152">
        <f t="shared" si="52"/>
        <v>5.0254041570438801</v>
      </c>
      <c r="P50" s="52">
        <f t="shared" si="53"/>
        <v>3.6165805576057829E-2</v>
      </c>
    </row>
    <row r="51" spans="1:16" ht="20.100000000000001" customHeight="1" x14ac:dyDescent="0.25">
      <c r="A51" s="38" t="s">
        <v>175</v>
      </c>
      <c r="B51" s="19">
        <v>29.799999999999997</v>
      </c>
      <c r="C51" s="140">
        <v>2.44</v>
      </c>
      <c r="D51" s="247">
        <f t="shared" si="32"/>
        <v>2.9041154629530365E-2</v>
      </c>
      <c r="E51" s="215">
        <f t="shared" si="33"/>
        <v>3.5843346945970554E-3</v>
      </c>
      <c r="F51" s="52">
        <f t="shared" si="43"/>
        <v>-0.91812080536912744</v>
      </c>
      <c r="H51" s="19">
        <v>9.093</v>
      </c>
      <c r="I51" s="140">
        <v>1.9329999999999998</v>
      </c>
      <c r="J51" s="247">
        <f t="shared" si="34"/>
        <v>1.4647866450377184E-2</v>
      </c>
      <c r="K51" s="215">
        <f t="shared" si="35"/>
        <v>5.5223680188326175E-3</v>
      </c>
      <c r="L51" s="52">
        <f t="shared" si="47"/>
        <v>-0.7874188936544595</v>
      </c>
      <c r="N51" s="27">
        <f t="shared" ref="N51" si="54">(H51/B51)*10</f>
        <v>3.0513422818791947</v>
      </c>
      <c r="O51" s="152">
        <f t="shared" ref="O51" si="55">(I51/C51)*10</f>
        <v>7.9221311475409824</v>
      </c>
      <c r="P51" s="52">
        <f t="shared" ref="P51" si="56">(O51-N51)/N51</f>
        <v>1.5962774463512732</v>
      </c>
    </row>
    <row r="52" spans="1:16" ht="20.100000000000001" customHeight="1" x14ac:dyDescent="0.25">
      <c r="A52" s="38" t="s">
        <v>178</v>
      </c>
      <c r="B52" s="19">
        <v>39.299999999999997</v>
      </c>
      <c r="C52" s="140">
        <v>2.14</v>
      </c>
      <c r="D52" s="247">
        <f t="shared" si="32"/>
        <v>3.8299240836930988E-2</v>
      </c>
      <c r="E52" s="215">
        <f t="shared" si="33"/>
        <v>3.1436378059170899E-3</v>
      </c>
      <c r="F52" s="52">
        <f t="shared" si="43"/>
        <v>-0.94554707379134861</v>
      </c>
      <c r="H52" s="19">
        <v>14.817</v>
      </c>
      <c r="I52" s="140">
        <v>1.284</v>
      </c>
      <c r="J52" s="247">
        <f t="shared" si="34"/>
        <v>2.3868628306965661E-2</v>
      </c>
      <c r="K52" s="215">
        <f t="shared" si="35"/>
        <v>3.6682465267362033E-3</v>
      </c>
      <c r="L52" s="52">
        <f t="shared" si="47"/>
        <v>-0.91334278193966389</v>
      </c>
      <c r="N52" s="27">
        <f t="shared" ref="N52" si="57">(H52/B52)*10</f>
        <v>3.770229007633588</v>
      </c>
      <c r="O52" s="152">
        <f t="shared" ref="O52" si="58">(I52/C52)*10</f>
        <v>6</v>
      </c>
      <c r="P52" s="52">
        <f t="shared" ref="P52" si="59">(O52-N52)/N52</f>
        <v>0.59141526624822827</v>
      </c>
    </row>
    <row r="53" spans="1:16" ht="20.100000000000001" customHeight="1" x14ac:dyDescent="0.25">
      <c r="A53" s="38" t="s">
        <v>190</v>
      </c>
      <c r="B53" s="19">
        <v>2.7199999999999998</v>
      </c>
      <c r="C53" s="140">
        <v>1.29</v>
      </c>
      <c r="D53" s="247">
        <f t="shared" si="32"/>
        <v>2.6507362614873356E-3</v>
      </c>
      <c r="E53" s="215">
        <f t="shared" si="33"/>
        <v>1.8949966213238532E-3</v>
      </c>
      <c r="F53" s="52">
        <f t="shared" si="43"/>
        <v>-0.52573529411764697</v>
      </c>
      <c r="H53" s="19">
        <v>1.93</v>
      </c>
      <c r="I53" s="140">
        <v>0.77400000000000002</v>
      </c>
      <c r="J53" s="247">
        <f t="shared" si="34"/>
        <v>3.1090269712116974E-3</v>
      </c>
      <c r="K53" s="215">
        <f t="shared" si="35"/>
        <v>2.2112327193877113E-3</v>
      </c>
      <c r="L53" s="52">
        <f t="shared" ref="L53" si="60">(I53-H53)/H53</f>
        <v>-0.59896373056994812</v>
      </c>
      <c r="N53" s="27">
        <f t="shared" ref="N53" si="61">(H53/B53)*10</f>
        <v>7.0955882352941178</v>
      </c>
      <c r="O53" s="152">
        <f t="shared" ref="O53" si="62">(I53/C53)*10</f>
        <v>6</v>
      </c>
      <c r="P53" s="52">
        <f t="shared" ref="P53" si="63">(O53-N53)/N53</f>
        <v>-0.15440414507772021</v>
      </c>
    </row>
    <row r="54" spans="1:16" ht="20.100000000000001" customHeight="1" x14ac:dyDescent="0.25">
      <c r="A54" s="38" t="s">
        <v>185</v>
      </c>
      <c r="B54" s="19">
        <v>22.19</v>
      </c>
      <c r="C54" s="140">
        <v>1.01</v>
      </c>
      <c r="D54" s="247">
        <f t="shared" si="32"/>
        <v>2.1624940309707345E-2</v>
      </c>
      <c r="E54" s="215">
        <f t="shared" si="33"/>
        <v>1.4836795252225518E-3</v>
      </c>
      <c r="F54" s="52">
        <f t="shared" si="43"/>
        <v>-0.95448400180261372</v>
      </c>
      <c r="H54" s="19">
        <v>11.683</v>
      </c>
      <c r="I54" s="140">
        <v>0.73199999999999998</v>
      </c>
      <c r="J54" s="247">
        <f t="shared" si="34"/>
        <v>1.8820083992055057E-2</v>
      </c>
      <c r="K54" s="215">
        <f t="shared" si="35"/>
        <v>2.0912433470178355E-3</v>
      </c>
      <c r="L54" s="52">
        <f t="shared" si="41"/>
        <v>-0.93734486005306861</v>
      </c>
      <c r="N54" s="27">
        <f t="shared" ref="N54" si="64">(H54/B54)*10</f>
        <v>5.2649842271293368</v>
      </c>
      <c r="O54" s="152">
        <f t="shared" ref="O54" si="65">(I54/C54)*10</f>
        <v>7.2475247524752469</v>
      </c>
      <c r="P54" s="52">
        <f t="shared" ref="P54" si="66">(O54-N54)/N54</f>
        <v>0.37655203507169177</v>
      </c>
    </row>
    <row r="55" spans="1:16" ht="20.100000000000001" customHeight="1" thickBot="1" x14ac:dyDescent="0.3">
      <c r="A55" s="8" t="s">
        <v>17</v>
      </c>
      <c r="B55" s="19">
        <f>B56-SUM(B39:B54)</f>
        <v>39.560000000000173</v>
      </c>
      <c r="C55" s="140">
        <f>C56-SUM(C39:C54)</f>
        <v>1.8600000000001273</v>
      </c>
      <c r="D55" s="247">
        <f t="shared" si="32"/>
        <v>3.8552620038396858E-2</v>
      </c>
      <c r="E55" s="215">
        <f t="shared" si="33"/>
        <v>2.7323207098159754E-3</v>
      </c>
      <c r="F55" s="52">
        <f t="shared" ref="F55" si="67">(C55-B55)/B55</f>
        <v>-0.95298281092011827</v>
      </c>
      <c r="H55" s="19">
        <f>H56-SUM(H39:H54)</f>
        <v>23.806000000000267</v>
      </c>
      <c r="I55" s="140">
        <f>I56-SUM(I39:I54)</f>
        <v>1.3810000000000286</v>
      </c>
      <c r="J55" s="247">
        <f t="shared" si="34"/>
        <v>3.8348961697754667E-2</v>
      </c>
      <c r="K55" s="215">
        <f t="shared" si="35"/>
        <v>3.9453648391143317E-3</v>
      </c>
      <c r="L55" s="52">
        <f t="shared" ref="L55" si="68">(I55-H55)/H55</f>
        <v>-0.94198941443333561</v>
      </c>
      <c r="N55" s="27">
        <f t="shared" si="44"/>
        <v>6.0176946410516088</v>
      </c>
      <c r="O55" s="152">
        <f t="shared" si="45"/>
        <v>7.4247311827953446</v>
      </c>
      <c r="P55" s="52">
        <f t="shared" si="46"/>
        <v>0.23381654033177268</v>
      </c>
    </row>
    <row r="56" spans="1:16" ht="26.25" customHeight="1" thickBot="1" x14ac:dyDescent="0.3">
      <c r="A56" s="12" t="s">
        <v>18</v>
      </c>
      <c r="B56" s="17">
        <v>1026.1300000000001</v>
      </c>
      <c r="C56" s="145">
        <v>680.74000000000012</v>
      </c>
      <c r="D56" s="253">
        <f>SUM(D39:D55)</f>
        <v>0.99999999999999989</v>
      </c>
      <c r="E56" s="254">
        <f>SUM(E39:E55)</f>
        <v>1</v>
      </c>
      <c r="F56" s="57">
        <f t="shared" si="38"/>
        <v>-0.33659477843937896</v>
      </c>
      <c r="G56" s="1"/>
      <c r="H56" s="17">
        <v>620.77300000000025</v>
      </c>
      <c r="I56" s="145">
        <v>350.03100000000001</v>
      </c>
      <c r="J56" s="253">
        <f>SUM(J39:J55)</f>
        <v>1.0000000000000002</v>
      </c>
      <c r="K56" s="254">
        <f>SUM(K39:K55)</f>
        <v>1</v>
      </c>
      <c r="L56" s="57">
        <f t="shared" si="39"/>
        <v>-0.43613688095326331</v>
      </c>
      <c r="M56" s="1"/>
      <c r="N56" s="29">
        <f t="shared" si="36"/>
        <v>6.0496525781333768</v>
      </c>
      <c r="O56" s="146">
        <f t="shared" si="37"/>
        <v>5.141919088051238</v>
      </c>
      <c r="P56" s="57">
        <f t="shared" si="8"/>
        <v>-0.15004720987832668</v>
      </c>
    </row>
    <row r="58" spans="1:16" ht="15.75" thickBot="1" x14ac:dyDescent="0.3"/>
    <row r="59" spans="1:16" x14ac:dyDescent="0.25">
      <c r="A59" s="354" t="s">
        <v>15</v>
      </c>
      <c r="B59" s="342" t="s">
        <v>1</v>
      </c>
      <c r="C59" s="340"/>
      <c r="D59" s="342" t="s">
        <v>104</v>
      </c>
      <c r="E59" s="340"/>
      <c r="F59" s="130" t="s">
        <v>0</v>
      </c>
      <c r="H59" s="352" t="s">
        <v>19</v>
      </c>
      <c r="I59" s="353"/>
      <c r="J59" s="342" t="s">
        <v>104</v>
      </c>
      <c r="K59" s="343"/>
      <c r="L59" s="130" t="s">
        <v>0</v>
      </c>
      <c r="N59" s="350" t="s">
        <v>22</v>
      </c>
      <c r="O59" s="340"/>
      <c r="P59" s="130" t="s">
        <v>0</v>
      </c>
    </row>
    <row r="60" spans="1:16" x14ac:dyDescent="0.25">
      <c r="A60" s="355"/>
      <c r="B60" s="345" t="str">
        <f>B5</f>
        <v>jan-fev</v>
      </c>
      <c r="C60" s="347"/>
      <c r="D60" s="345" t="str">
        <f>B5</f>
        <v>jan-fev</v>
      </c>
      <c r="E60" s="347"/>
      <c r="F60" s="131" t="str">
        <f>F37</f>
        <v>2023/2022</v>
      </c>
      <c r="H60" s="348" t="str">
        <f>B5</f>
        <v>jan-fev</v>
      </c>
      <c r="I60" s="347"/>
      <c r="J60" s="345" t="str">
        <f>B5</f>
        <v>jan-fev</v>
      </c>
      <c r="K60" s="346"/>
      <c r="L60" s="131" t="str">
        <f>L37</f>
        <v>2023/2022</v>
      </c>
      <c r="N60" s="348" t="str">
        <f>B5</f>
        <v>jan-fev</v>
      </c>
      <c r="O60" s="346"/>
      <c r="P60" s="131" t="str">
        <f>P37</f>
        <v>2023/2022</v>
      </c>
    </row>
    <row r="61" spans="1:16" ht="19.5" customHeight="1" thickBot="1" x14ac:dyDescent="0.3">
      <c r="A61" s="356"/>
      <c r="B61" s="99">
        <f>B6</f>
        <v>2022</v>
      </c>
      <c r="C61" s="134">
        <f>C6</f>
        <v>2023</v>
      </c>
      <c r="D61" s="99">
        <f>B6</f>
        <v>2022</v>
      </c>
      <c r="E61" s="134">
        <f>C6</f>
        <v>2023</v>
      </c>
      <c r="F61" s="132" t="s">
        <v>1</v>
      </c>
      <c r="H61" s="25">
        <f>B6</f>
        <v>2022</v>
      </c>
      <c r="I61" s="134">
        <f>C6</f>
        <v>2023</v>
      </c>
      <c r="J61" s="99">
        <f>B6</f>
        <v>2022</v>
      </c>
      <c r="K61" s="134">
        <f>C6</f>
        <v>2023</v>
      </c>
      <c r="L61" s="259">
        <v>1000</v>
      </c>
      <c r="N61" s="25">
        <f>B6</f>
        <v>2022</v>
      </c>
      <c r="O61" s="134">
        <f>C6</f>
        <v>2023</v>
      </c>
      <c r="P61" s="132"/>
    </row>
    <row r="62" spans="1:16" ht="20.100000000000001" customHeight="1" x14ac:dyDescent="0.25">
      <c r="A62" s="38" t="s">
        <v>165</v>
      </c>
      <c r="B62" s="39">
        <v>734.58</v>
      </c>
      <c r="C62" s="147">
        <v>501.21</v>
      </c>
      <c r="D62" s="247">
        <f t="shared" ref="D62:D83" si="69">B62/$B$84</f>
        <v>0.29192978551756749</v>
      </c>
      <c r="E62" s="246">
        <f t="shared" ref="E62:E83" si="70">C62/$C$84</f>
        <v>0.29534365719134498</v>
      </c>
      <c r="F62" s="52">
        <f t="shared" ref="F62:F83" si="71">(C62-B62)/B62</f>
        <v>-0.31769174222004415</v>
      </c>
      <c r="H62" s="19">
        <v>190.69</v>
      </c>
      <c r="I62" s="147">
        <v>175.98800000000003</v>
      </c>
      <c r="J62" s="245">
        <f t="shared" ref="J62:J84" si="72">H62/$H$84</f>
        <v>0.16274560341928784</v>
      </c>
      <c r="K62" s="246">
        <f t="shared" ref="K62:K84" si="73">I62/$I$84</f>
        <v>0.19165002319559007</v>
      </c>
      <c r="L62" s="52">
        <f t="shared" ref="L62:L74" si="74">(I62-H62)/H62</f>
        <v>-7.70989564214168E-2</v>
      </c>
      <c r="N62" s="40">
        <f t="shared" ref="N62" si="75">(H62/B62)*10</f>
        <v>2.5959051430749542</v>
      </c>
      <c r="O62" s="143">
        <f t="shared" ref="O62" si="76">(I62/C62)*10</f>
        <v>3.5112627441591355</v>
      </c>
      <c r="P62" s="52">
        <f t="shared" ref="P62" si="77">(O62-N62)/N62</f>
        <v>0.35261596654487282</v>
      </c>
    </row>
    <row r="63" spans="1:16" ht="20.100000000000001" customHeight="1" x14ac:dyDescent="0.25">
      <c r="A63" s="38" t="s">
        <v>164</v>
      </c>
      <c r="B63" s="19">
        <v>145.25999999999996</v>
      </c>
      <c r="C63" s="140">
        <v>162.9</v>
      </c>
      <c r="D63" s="247">
        <f t="shared" si="69"/>
        <v>5.7727845359636584E-2</v>
      </c>
      <c r="E63" s="215">
        <f t="shared" si="70"/>
        <v>9.5990666100975841E-2</v>
      </c>
      <c r="F63" s="52">
        <f t="shared" si="71"/>
        <v>0.12143742255266451</v>
      </c>
      <c r="H63" s="19">
        <v>93.614000000000004</v>
      </c>
      <c r="I63" s="140">
        <v>170.072</v>
      </c>
      <c r="J63" s="214">
        <f t="shared" si="72"/>
        <v>7.989546865852018E-2</v>
      </c>
      <c r="K63" s="215">
        <f t="shared" si="73"/>
        <v>0.185207529745894</v>
      </c>
      <c r="L63" s="52">
        <f t="shared" si="74"/>
        <v>0.81673681286986988</v>
      </c>
      <c r="N63" s="40">
        <f t="shared" ref="N63:N64" si="78">(H63/B63)*10</f>
        <v>6.4445821285970002</v>
      </c>
      <c r="O63" s="143">
        <f t="shared" ref="O63:O64" si="79">(I63/C63)*10</f>
        <v>10.440270104358502</v>
      </c>
      <c r="P63" s="52">
        <f t="shared" si="8"/>
        <v>0.62000730164197193</v>
      </c>
    </row>
    <row r="64" spans="1:16" ht="20.100000000000001" customHeight="1" x14ac:dyDescent="0.25">
      <c r="A64" s="38" t="s">
        <v>177</v>
      </c>
      <c r="B64" s="19">
        <v>17.84</v>
      </c>
      <c r="C64" s="140">
        <v>24.130000000000003</v>
      </c>
      <c r="D64" s="247">
        <f t="shared" si="69"/>
        <v>7.0898028446641668E-3</v>
      </c>
      <c r="E64" s="215">
        <f t="shared" si="70"/>
        <v>1.4218875218026686E-2</v>
      </c>
      <c r="F64" s="52">
        <f t="shared" si="71"/>
        <v>0.35257847533632303</v>
      </c>
      <c r="H64" s="19">
        <v>82.082999999999998</v>
      </c>
      <c r="I64" s="140">
        <v>89.712999999999994</v>
      </c>
      <c r="J64" s="214">
        <f t="shared" si="72"/>
        <v>7.0054262758746683E-2</v>
      </c>
      <c r="K64" s="215">
        <f t="shared" si="73"/>
        <v>9.7696993720855788E-2</v>
      </c>
      <c r="L64" s="52">
        <f t="shared" si="74"/>
        <v>9.2954692201795683E-2</v>
      </c>
      <c r="N64" s="40">
        <f t="shared" si="78"/>
        <v>46.01065022421524</v>
      </c>
      <c r="O64" s="143">
        <f t="shared" si="79"/>
        <v>37.17903025279734</v>
      </c>
      <c r="P64" s="52">
        <f t="shared" si="8"/>
        <v>-0.19194729760132473</v>
      </c>
    </row>
    <row r="65" spans="1:16" ht="20.100000000000001" customHeight="1" x14ac:dyDescent="0.25">
      <c r="A65" s="38" t="s">
        <v>162</v>
      </c>
      <c r="B65" s="19">
        <v>385.58</v>
      </c>
      <c r="C65" s="140">
        <v>159.47</v>
      </c>
      <c r="D65" s="247">
        <f t="shared" si="69"/>
        <v>0.15323353031645792</v>
      </c>
      <c r="E65" s="215">
        <f t="shared" si="70"/>
        <v>9.3969499835006853E-2</v>
      </c>
      <c r="F65" s="52">
        <f t="shared" si="71"/>
        <v>-0.58641527050158204</v>
      </c>
      <c r="H65" s="19">
        <v>203.13400000000004</v>
      </c>
      <c r="I65" s="140">
        <v>81.147999999999996</v>
      </c>
      <c r="J65" s="214">
        <f t="shared" si="72"/>
        <v>0.17336601502424681</v>
      </c>
      <c r="K65" s="215">
        <f t="shared" si="73"/>
        <v>8.8369752950631528E-2</v>
      </c>
      <c r="L65" s="52">
        <f t="shared" si="74"/>
        <v>-0.60051985388955087</v>
      </c>
      <c r="N65" s="40">
        <f t="shared" ref="N65:N67" si="80">(H65/B65)*10</f>
        <v>5.2682711758908676</v>
      </c>
      <c r="O65" s="143">
        <f t="shared" ref="O65:O67" si="81">(I65/C65)*10</f>
        <v>5.0886060073995107</v>
      </c>
      <c r="P65" s="52">
        <f t="shared" ref="P65:P67" si="82">(O65-N65)/N65</f>
        <v>-3.410324990739972E-2</v>
      </c>
    </row>
    <row r="66" spans="1:16" ht="20.100000000000001" customHeight="1" x14ac:dyDescent="0.25">
      <c r="A66" s="38" t="s">
        <v>180</v>
      </c>
      <c r="B66" s="19"/>
      <c r="C66" s="140">
        <v>209.99</v>
      </c>
      <c r="D66" s="247">
        <f t="shared" si="69"/>
        <v>0</v>
      </c>
      <c r="E66" s="215">
        <f t="shared" si="70"/>
        <v>0.12373898081365203</v>
      </c>
      <c r="F66" s="52"/>
      <c r="H66" s="19"/>
      <c r="I66" s="140">
        <v>79.596999999999994</v>
      </c>
      <c r="J66" s="214">
        <f t="shared" si="72"/>
        <v>0</v>
      </c>
      <c r="K66" s="215">
        <f t="shared" si="73"/>
        <v>8.6680721960016485E-2</v>
      </c>
      <c r="L66" s="52"/>
      <c r="N66" s="40"/>
      <c r="O66" s="143">
        <f t="shared" si="81"/>
        <v>3.7905138339920947</v>
      </c>
      <c r="P66" s="52"/>
    </row>
    <row r="67" spans="1:16" ht="20.100000000000001" customHeight="1" x14ac:dyDescent="0.25">
      <c r="A67" s="38" t="s">
        <v>181</v>
      </c>
      <c r="B67" s="19">
        <v>131.02000000000001</v>
      </c>
      <c r="C67" s="140">
        <v>111.47</v>
      </c>
      <c r="D67" s="247">
        <f t="shared" si="69"/>
        <v>5.206872021905265E-2</v>
      </c>
      <c r="E67" s="215">
        <f t="shared" si="70"/>
        <v>6.5684957337481739E-2</v>
      </c>
      <c r="F67" s="52">
        <f t="shared" si="71"/>
        <v>-0.1492138604793162</v>
      </c>
      <c r="H67" s="19">
        <v>178.01500000000001</v>
      </c>
      <c r="I67" s="140">
        <v>70.509999999999991</v>
      </c>
      <c r="J67" s="214">
        <f t="shared" si="72"/>
        <v>0.15192804338289648</v>
      </c>
      <c r="K67" s="215">
        <f t="shared" si="73"/>
        <v>7.6785025885407254E-2</v>
      </c>
      <c r="L67" s="52">
        <f t="shared" si="74"/>
        <v>-0.60390978288346497</v>
      </c>
      <c r="N67" s="40">
        <f t="shared" si="80"/>
        <v>13.58685696840177</v>
      </c>
      <c r="O67" s="143">
        <f t="shared" si="81"/>
        <v>6.3254687359827741</v>
      </c>
      <c r="P67" s="52">
        <f t="shared" si="82"/>
        <v>-0.53444208983037211</v>
      </c>
    </row>
    <row r="68" spans="1:16" ht="20.100000000000001" customHeight="1" x14ac:dyDescent="0.25">
      <c r="A68" s="38" t="s">
        <v>170</v>
      </c>
      <c r="B68" s="19">
        <v>69.91</v>
      </c>
      <c r="C68" s="140">
        <v>67.25</v>
      </c>
      <c r="D68" s="247">
        <f t="shared" si="69"/>
        <v>2.7782966192291026E-2</v>
      </c>
      <c r="E68" s="215">
        <f t="shared" si="70"/>
        <v>3.9627822561636737E-2</v>
      </c>
      <c r="F68" s="52">
        <f t="shared" si="71"/>
        <v>-3.8048920040051448E-2</v>
      </c>
      <c r="H68" s="19">
        <v>46.072999999999993</v>
      </c>
      <c r="I68" s="140">
        <v>49.064999999999998</v>
      </c>
      <c r="J68" s="214">
        <f t="shared" si="72"/>
        <v>3.9321297322024482E-2</v>
      </c>
      <c r="K68" s="215">
        <f t="shared" si="73"/>
        <v>5.3431531627677033E-2</v>
      </c>
      <c r="L68" s="52">
        <f t="shared" si="74"/>
        <v>6.4940420636815599E-2</v>
      </c>
      <c r="N68" s="40">
        <f t="shared" ref="N68:N69" si="83">(H68/B68)*10</f>
        <v>6.5903304248319259</v>
      </c>
      <c r="O68" s="143">
        <f t="shared" ref="O68:O69" si="84">(I68/C68)*10</f>
        <v>7.2959107806691446</v>
      </c>
      <c r="P68" s="52">
        <f t="shared" ref="P68:P69" si="85">(O68-N68)/N68</f>
        <v>0.1070629711036398</v>
      </c>
    </row>
    <row r="69" spans="1:16" ht="20.100000000000001" customHeight="1" x14ac:dyDescent="0.25">
      <c r="A69" s="38" t="s">
        <v>168</v>
      </c>
      <c r="B69" s="19">
        <v>87.33</v>
      </c>
      <c r="C69" s="140">
        <v>89.83</v>
      </c>
      <c r="D69" s="247">
        <f t="shared" si="69"/>
        <v>3.4705856638145835E-2</v>
      </c>
      <c r="E69" s="215">
        <f t="shared" si="70"/>
        <v>5.2933342761514172E-2</v>
      </c>
      <c r="F69" s="52">
        <f t="shared" si="71"/>
        <v>2.8627046833848622E-2</v>
      </c>
      <c r="H69" s="19">
        <v>35.051999999999992</v>
      </c>
      <c r="I69" s="140">
        <v>38.844000000000001</v>
      </c>
      <c r="J69" s="214">
        <f t="shared" si="72"/>
        <v>2.9915354192946018E-2</v>
      </c>
      <c r="K69" s="215">
        <f t="shared" si="73"/>
        <v>4.2300915409059142E-2</v>
      </c>
      <c r="L69" s="52">
        <f t="shared" si="74"/>
        <v>0.10818212940773735</v>
      </c>
      <c r="N69" s="40">
        <f t="shared" si="83"/>
        <v>4.0137409824802468</v>
      </c>
      <c r="O69" s="143">
        <f t="shared" si="84"/>
        <v>4.3241678726483359</v>
      </c>
      <c r="P69" s="52">
        <f t="shared" si="85"/>
        <v>7.734103708313142E-2</v>
      </c>
    </row>
    <row r="70" spans="1:16" ht="20.100000000000001" customHeight="1" x14ac:dyDescent="0.25">
      <c r="A70" s="38" t="s">
        <v>166</v>
      </c>
      <c r="B70" s="19">
        <v>86.51</v>
      </c>
      <c r="C70" s="140">
        <v>58.779999999999994</v>
      </c>
      <c r="D70" s="247">
        <f t="shared" si="69"/>
        <v>3.4379980049994235E-2</v>
      </c>
      <c r="E70" s="215">
        <f t="shared" si="70"/>
        <v>3.4636779333427618E-2</v>
      </c>
      <c r="F70" s="52">
        <f t="shared" si="71"/>
        <v>-0.32054097792162767</v>
      </c>
      <c r="H70" s="19">
        <v>44.779000000000003</v>
      </c>
      <c r="I70" s="140">
        <v>28.37</v>
      </c>
      <c r="J70" s="214">
        <f t="shared" si="72"/>
        <v>3.8216924723437469E-2</v>
      </c>
      <c r="K70" s="215">
        <f t="shared" si="73"/>
        <v>3.0894783496936664E-2</v>
      </c>
      <c r="L70" s="52">
        <f t="shared" si="74"/>
        <v>-0.36644409209674178</v>
      </c>
      <c r="N70" s="40">
        <f t="shared" ref="N70:N71" si="86">(H70/B70)*10</f>
        <v>5.1761646052479477</v>
      </c>
      <c r="O70" s="143">
        <f t="shared" ref="O70:O71" si="87">(I70/C70)*10</f>
        <v>4.8264715889758429</v>
      </c>
      <c r="P70" s="52">
        <f t="shared" ref="P70:P71" si="88">(O70-N70)/N70</f>
        <v>-6.7558326085218043E-2</v>
      </c>
    </row>
    <row r="71" spans="1:16" ht="20.100000000000001" customHeight="1" x14ac:dyDescent="0.25">
      <c r="A71" s="38" t="s">
        <v>179</v>
      </c>
      <c r="B71" s="19">
        <v>26.570000000000004</v>
      </c>
      <c r="C71" s="140">
        <v>18.990000000000002</v>
      </c>
      <c r="D71" s="247">
        <f t="shared" si="69"/>
        <v>1.0559196277058685E-2</v>
      </c>
      <c r="E71" s="215">
        <f t="shared" si="70"/>
        <v>1.1190072125583372E-2</v>
      </c>
      <c r="F71" s="52">
        <f t="shared" si="71"/>
        <v>-0.28528415506210014</v>
      </c>
      <c r="H71" s="19">
        <v>21.995000000000001</v>
      </c>
      <c r="I71" s="140">
        <v>15.752999999999998</v>
      </c>
      <c r="J71" s="214">
        <f t="shared" si="72"/>
        <v>1.8771773806739927E-2</v>
      </c>
      <c r="K71" s="215">
        <f t="shared" si="73"/>
        <v>1.7154935651295142E-2</v>
      </c>
      <c r="L71" s="52">
        <f t="shared" si="74"/>
        <v>-0.28379177085701307</v>
      </c>
      <c r="N71" s="40">
        <f t="shared" si="86"/>
        <v>8.2781332329695125</v>
      </c>
      <c r="O71" s="143">
        <f t="shared" si="87"/>
        <v>8.2954186413902029</v>
      </c>
      <c r="P71" s="52">
        <f t="shared" si="88"/>
        <v>2.0880804807353642E-3</v>
      </c>
    </row>
    <row r="72" spans="1:16" ht="20.100000000000001" customHeight="1" x14ac:dyDescent="0.25">
      <c r="A72" s="38" t="s">
        <v>225</v>
      </c>
      <c r="B72" s="19">
        <v>36</v>
      </c>
      <c r="C72" s="140">
        <v>29.25</v>
      </c>
      <c r="D72" s="247">
        <f t="shared" si="69"/>
        <v>1.430677704080213E-2</v>
      </c>
      <c r="E72" s="215">
        <f t="shared" si="70"/>
        <v>1.7235893084429361E-2</v>
      </c>
      <c r="F72" s="52">
        <f t="shared" si="71"/>
        <v>-0.1875</v>
      </c>
      <c r="H72" s="19">
        <v>16.935000000000002</v>
      </c>
      <c r="I72" s="140">
        <v>14.648999999999999</v>
      </c>
      <c r="J72" s="214">
        <f t="shared" si="72"/>
        <v>1.4453284356314648E-2</v>
      </c>
      <c r="K72" s="215">
        <f t="shared" si="73"/>
        <v>1.5952685352366061E-2</v>
      </c>
      <c r="L72" s="52">
        <f t="shared" si="74"/>
        <v>-0.13498671390611178</v>
      </c>
      <c r="N72" s="40">
        <f t="shared" ref="N72" si="89">(H72/B72)*10</f>
        <v>4.7041666666666675</v>
      </c>
      <c r="O72" s="143">
        <f t="shared" ref="O72" si="90">(I72/C72)*10</f>
        <v>5.0082051282051276</v>
      </c>
      <c r="P72" s="52">
        <f t="shared" ref="P72" si="91">(O72-N72)/N72</f>
        <v>6.4631736730939263E-2</v>
      </c>
    </row>
    <row r="73" spans="1:16" ht="20.100000000000001" customHeight="1" x14ac:dyDescent="0.25">
      <c r="A73" s="38" t="s">
        <v>199</v>
      </c>
      <c r="B73" s="19">
        <v>52.410000000000004</v>
      </c>
      <c r="C73" s="140">
        <v>68.52000000000001</v>
      </c>
      <c r="D73" s="247">
        <f t="shared" si="69"/>
        <v>2.082828290856777E-2</v>
      </c>
      <c r="E73" s="215">
        <f t="shared" si="70"/>
        <v>4.0376184415217099E-2</v>
      </c>
      <c r="F73" s="52">
        <f t="shared" si="71"/>
        <v>0.3073840870062966</v>
      </c>
      <c r="H73" s="19">
        <v>13.481999999999999</v>
      </c>
      <c r="I73" s="140">
        <v>13.249999999999998</v>
      </c>
      <c r="J73" s="214">
        <f t="shared" si="72"/>
        <v>1.1506299361785299E-2</v>
      </c>
      <c r="K73" s="215">
        <f t="shared" si="73"/>
        <v>1.4429181576820964E-2</v>
      </c>
      <c r="L73" s="52">
        <f t="shared" si="74"/>
        <v>-1.7208129357662149E-2</v>
      </c>
      <c r="N73" s="40">
        <f t="shared" ref="N73" si="92">(H73/B73)*10</f>
        <v>2.5724098454493416</v>
      </c>
      <c r="O73" s="143">
        <f t="shared" ref="O73" si="93">(I73/C73)*10</f>
        <v>1.933741973146526</v>
      </c>
      <c r="P73" s="52">
        <f t="shared" ref="P73" si="94">(O73-N73)/N73</f>
        <v>-0.24827609544125923</v>
      </c>
    </row>
    <row r="74" spans="1:16" ht="20.100000000000001" customHeight="1" x14ac:dyDescent="0.25">
      <c r="A74" s="38" t="s">
        <v>197</v>
      </c>
      <c r="B74" s="19">
        <v>21.060000000000002</v>
      </c>
      <c r="C74" s="140">
        <v>15.59</v>
      </c>
      <c r="D74" s="247">
        <f t="shared" si="69"/>
        <v>8.3694645688692469E-3</v>
      </c>
      <c r="E74" s="215">
        <f t="shared" si="70"/>
        <v>9.1865836986753414E-3</v>
      </c>
      <c r="F74" s="52">
        <f t="shared" si="71"/>
        <v>-0.25973409306742651</v>
      </c>
      <c r="H74" s="19">
        <v>14.353</v>
      </c>
      <c r="I74" s="140">
        <v>10.109</v>
      </c>
      <c r="J74" s="214">
        <f t="shared" si="72"/>
        <v>1.2249659897619374E-2</v>
      </c>
      <c r="K74" s="215">
        <f t="shared" si="73"/>
        <v>1.1008648796987408E-2</v>
      </c>
      <c r="L74" s="52">
        <f t="shared" si="74"/>
        <v>-0.2956873127569149</v>
      </c>
      <c r="N74" s="40">
        <f t="shared" ref="N74:N75" si="95">(H74/B74)*10</f>
        <v>6.815289648622981</v>
      </c>
      <c r="O74" s="143">
        <f t="shared" ref="O74:O75" si="96">(I74/C74)*10</f>
        <v>6.484284797947403</v>
      </c>
      <c r="P74" s="52">
        <f t="shared" ref="P74:P75" si="97">(O74-N74)/N74</f>
        <v>-4.8567979901258794E-2</v>
      </c>
    </row>
    <row r="75" spans="1:16" ht="20.100000000000001" customHeight="1" x14ac:dyDescent="0.25">
      <c r="A75" s="38" t="s">
        <v>182</v>
      </c>
      <c r="B75" s="19">
        <v>102.25</v>
      </c>
      <c r="C75" s="140">
        <v>18.72</v>
      </c>
      <c r="D75" s="247">
        <f t="shared" si="69"/>
        <v>4.0635220900611606E-2</v>
      </c>
      <c r="E75" s="215">
        <f t="shared" si="70"/>
        <v>1.1030971574034791E-2</v>
      </c>
      <c r="F75" s="52">
        <f t="shared" si="71"/>
        <v>-0.816919315403423</v>
      </c>
      <c r="H75" s="19">
        <v>40.162000000000006</v>
      </c>
      <c r="I75" s="140">
        <v>8.2910000000000004</v>
      </c>
      <c r="J75" s="214">
        <f t="shared" si="72"/>
        <v>3.4276516464027684E-2</v>
      </c>
      <c r="K75" s="215">
        <f t="shared" si="73"/>
        <v>9.0288561851639727E-3</v>
      </c>
      <c r="L75" s="52">
        <f t="shared" ref="L75:L82" si="98">(I75-H75)/H75</f>
        <v>-0.79356107763557593</v>
      </c>
      <c r="N75" s="40">
        <f t="shared" si="95"/>
        <v>3.9278239608801964</v>
      </c>
      <c r="O75" s="143">
        <f t="shared" si="96"/>
        <v>4.4289529914529915</v>
      </c>
      <c r="P75" s="52">
        <f t="shared" si="97"/>
        <v>0.12758439165397215</v>
      </c>
    </row>
    <row r="76" spans="1:16" ht="20.100000000000001" customHeight="1" x14ac:dyDescent="0.25">
      <c r="A76" s="38" t="s">
        <v>218</v>
      </c>
      <c r="B76" s="19">
        <v>31.71</v>
      </c>
      <c r="C76" s="140">
        <v>21.270000000000003</v>
      </c>
      <c r="D76" s="247">
        <f t="shared" si="69"/>
        <v>1.2601886110106543E-2</v>
      </c>
      <c r="E76" s="215">
        <f t="shared" si="70"/>
        <v>1.2533587894215815E-2</v>
      </c>
      <c r="F76" s="52">
        <f t="shared" si="71"/>
        <v>-0.32923368022705762</v>
      </c>
      <c r="H76" s="19">
        <v>9.4469999999999992</v>
      </c>
      <c r="I76" s="140">
        <v>7.0449999999999999</v>
      </c>
      <c r="J76" s="214">
        <f t="shared" si="72"/>
        <v>8.0626027348157329E-3</v>
      </c>
      <c r="K76" s="215">
        <f t="shared" si="73"/>
        <v>7.6719686195248077E-3</v>
      </c>
      <c r="L76" s="52">
        <f t="shared" si="98"/>
        <v>-0.25426061183444476</v>
      </c>
      <c r="N76" s="40">
        <f t="shared" ref="N76:N82" si="99">(H76/B76)*10</f>
        <v>2.9791863765373696</v>
      </c>
      <c r="O76" s="143">
        <f t="shared" ref="O76:O82" si="100">(I76/C76)*10</f>
        <v>3.3121767748001876</v>
      </c>
      <c r="P76" s="52">
        <f t="shared" ref="P76:P82" si="101">(O76-N76)/N76</f>
        <v>0.11177226134131427</v>
      </c>
    </row>
    <row r="77" spans="1:16" ht="20.100000000000001" customHeight="1" x14ac:dyDescent="0.25">
      <c r="A77" s="38" t="s">
        <v>200</v>
      </c>
      <c r="B77" s="19">
        <v>2.7</v>
      </c>
      <c r="C77" s="140">
        <v>16.2</v>
      </c>
      <c r="D77" s="247">
        <f t="shared" si="69"/>
        <v>1.0730082780601598E-3</v>
      </c>
      <c r="E77" s="215">
        <f t="shared" si="70"/>
        <v>9.5460330929147234E-3</v>
      </c>
      <c r="F77" s="52">
        <f t="shared" si="71"/>
        <v>5</v>
      </c>
      <c r="H77" s="19">
        <v>2.62</v>
      </c>
      <c r="I77" s="140">
        <v>5.633</v>
      </c>
      <c r="J77" s="214">
        <f t="shared" si="72"/>
        <v>2.2360558023941171E-3</v>
      </c>
      <c r="K77" s="215">
        <f t="shared" si="73"/>
        <v>6.1343079111118868E-3</v>
      </c>
      <c r="L77" s="52">
        <f t="shared" si="98"/>
        <v>1.1499999999999999</v>
      </c>
      <c r="N77" s="40">
        <f t="shared" si="99"/>
        <v>9.7037037037037024</v>
      </c>
      <c r="O77" s="143">
        <f t="shared" si="100"/>
        <v>3.4771604938271605</v>
      </c>
      <c r="P77" s="52">
        <f t="shared" si="101"/>
        <v>-0.64166666666666661</v>
      </c>
    </row>
    <row r="78" spans="1:16" ht="20.100000000000001" customHeight="1" x14ac:dyDescent="0.25">
      <c r="A78" s="38" t="s">
        <v>228</v>
      </c>
      <c r="B78" s="19"/>
      <c r="C78" s="140">
        <v>6.3900000000000006</v>
      </c>
      <c r="D78" s="247">
        <f t="shared" si="69"/>
        <v>0</v>
      </c>
      <c r="E78" s="215">
        <f t="shared" si="70"/>
        <v>3.7653797199830303E-3</v>
      </c>
      <c r="F78" s="52"/>
      <c r="H78" s="19"/>
      <c r="I78" s="140">
        <v>5.2149999999999999</v>
      </c>
      <c r="J78" s="214">
        <f t="shared" si="72"/>
        <v>0</v>
      </c>
      <c r="K78" s="215">
        <f t="shared" si="73"/>
        <v>5.6791080696695345E-3</v>
      </c>
      <c r="L78" s="52"/>
      <c r="N78" s="40"/>
      <c r="O78" s="143">
        <f t="shared" si="100"/>
        <v>8.1611893583724555</v>
      </c>
      <c r="P78" s="52"/>
    </row>
    <row r="79" spans="1:16" ht="20.100000000000001" customHeight="1" x14ac:dyDescent="0.25">
      <c r="A79" s="38" t="s">
        <v>184</v>
      </c>
      <c r="B79" s="19">
        <v>12.379999999999999</v>
      </c>
      <c r="C79" s="140">
        <v>7.4999999999999991</v>
      </c>
      <c r="D79" s="247">
        <f t="shared" si="69"/>
        <v>4.9199416601425098E-3</v>
      </c>
      <c r="E79" s="215">
        <f t="shared" si="70"/>
        <v>4.4194597652382978E-3</v>
      </c>
      <c r="F79" s="52">
        <f t="shared" si="71"/>
        <v>-0.39418416801292411</v>
      </c>
      <c r="H79" s="19">
        <v>5.649</v>
      </c>
      <c r="I79" s="140">
        <v>4.681</v>
      </c>
      <c r="J79" s="214">
        <f t="shared" si="72"/>
        <v>4.8211752777573922E-3</v>
      </c>
      <c r="K79" s="215">
        <f t="shared" si="73"/>
        <v>5.0975848272527503E-3</v>
      </c>
      <c r="L79" s="52">
        <f t="shared" si="98"/>
        <v>-0.17135776243582934</v>
      </c>
      <c r="N79" s="40">
        <f t="shared" si="99"/>
        <v>4.5630048465266562</v>
      </c>
      <c r="O79" s="143">
        <f t="shared" si="100"/>
        <v>6.2413333333333343</v>
      </c>
      <c r="P79" s="52">
        <f t="shared" si="101"/>
        <v>0.36781212013925779</v>
      </c>
    </row>
    <row r="80" spans="1:16" ht="20.100000000000001" customHeight="1" x14ac:dyDescent="0.25">
      <c r="A80" s="38" t="s">
        <v>229</v>
      </c>
      <c r="B80" s="19">
        <v>1.06</v>
      </c>
      <c r="C80" s="140">
        <v>9.2800000000000011</v>
      </c>
      <c r="D80" s="247">
        <f t="shared" si="69"/>
        <v>4.2125510175695165E-4</v>
      </c>
      <c r="E80" s="215">
        <f t="shared" si="70"/>
        <v>5.4683448828548543E-3</v>
      </c>
      <c r="F80" s="52">
        <f t="shared" si="71"/>
        <v>7.7547169811320753</v>
      </c>
      <c r="H80" s="19">
        <v>0.29300000000000004</v>
      </c>
      <c r="I80" s="140">
        <v>4.4489999999999998</v>
      </c>
      <c r="J80" s="214">
        <f t="shared" si="72"/>
        <v>2.50062729046365E-4</v>
      </c>
      <c r="K80" s="215">
        <f t="shared" si="73"/>
        <v>4.8449380253038849E-3</v>
      </c>
      <c r="L80" s="52">
        <f t="shared" si="98"/>
        <v>14.184300341296925</v>
      </c>
      <c r="N80" s="40">
        <f t="shared" si="99"/>
        <v>2.7641509433962268</v>
      </c>
      <c r="O80" s="143">
        <f t="shared" si="100"/>
        <v>4.794181034482758</v>
      </c>
      <c r="P80" s="52">
        <f t="shared" si="101"/>
        <v>0.73441361657055382</v>
      </c>
    </row>
    <row r="81" spans="1:16" ht="20.100000000000001" customHeight="1" x14ac:dyDescent="0.25">
      <c r="A81" s="38" t="s">
        <v>201</v>
      </c>
      <c r="B81" s="19">
        <v>7.07</v>
      </c>
      <c r="C81" s="140">
        <v>4.9700000000000006</v>
      </c>
      <c r="D81" s="247">
        <f t="shared" si="69"/>
        <v>2.8096920466241962E-3</v>
      </c>
      <c r="E81" s="215">
        <f t="shared" si="70"/>
        <v>2.9286286710979124E-3</v>
      </c>
      <c r="F81" s="52">
        <f t="shared" si="71"/>
        <v>-0.29702970297029696</v>
      </c>
      <c r="H81" s="19">
        <v>11.56</v>
      </c>
      <c r="I81" s="140">
        <v>4.4400000000000004</v>
      </c>
      <c r="J81" s="214">
        <f t="shared" si="72"/>
        <v>9.8659561357541965E-3</v>
      </c>
      <c r="K81" s="215">
        <f t="shared" si="73"/>
        <v>4.8351370717800071E-3</v>
      </c>
      <c r="L81" s="52">
        <f t="shared" si="98"/>
        <v>-0.61591695501730104</v>
      </c>
      <c r="N81" s="40">
        <f t="shared" si="99"/>
        <v>16.350777934936353</v>
      </c>
      <c r="O81" s="143">
        <f t="shared" si="100"/>
        <v>8.9336016096579467</v>
      </c>
      <c r="P81" s="52">
        <f t="shared" si="101"/>
        <v>-0.45362834446123118</v>
      </c>
    </row>
    <row r="82" spans="1:16" ht="20.100000000000001" customHeight="1" x14ac:dyDescent="0.25">
      <c r="A82" s="38" t="s">
        <v>230</v>
      </c>
      <c r="B82" s="19">
        <v>1.94</v>
      </c>
      <c r="C82" s="140">
        <v>1.5</v>
      </c>
      <c r="D82" s="247">
        <f t="shared" si="69"/>
        <v>7.7097631830989259E-4</v>
      </c>
      <c r="E82" s="215">
        <f t="shared" si="70"/>
        <v>8.838919530476596E-4</v>
      </c>
      <c r="F82" s="52">
        <f t="shared" si="71"/>
        <v>-0.22680412371134018</v>
      </c>
      <c r="H82" s="19">
        <v>4.6899999999999995</v>
      </c>
      <c r="I82" s="140">
        <v>4.2720000000000002</v>
      </c>
      <c r="J82" s="214">
        <f t="shared" si="72"/>
        <v>4.0027105775680945E-3</v>
      </c>
      <c r="K82" s="215">
        <f t="shared" si="73"/>
        <v>4.6521859393342767E-3</v>
      </c>
      <c r="L82" s="52">
        <f t="shared" si="98"/>
        <v>-8.9125799573560621E-2</v>
      </c>
      <c r="N82" s="40">
        <f t="shared" si="99"/>
        <v>24.175257731958762</v>
      </c>
      <c r="O82" s="143">
        <f t="shared" si="100"/>
        <v>28.480000000000004</v>
      </c>
      <c r="P82" s="52">
        <f t="shared" si="101"/>
        <v>0.17806396588486159</v>
      </c>
    </row>
    <row r="83" spans="1:16" ht="20.100000000000001" customHeight="1" thickBot="1" x14ac:dyDescent="0.3">
      <c r="A83" s="8" t="s">
        <v>17</v>
      </c>
      <c r="B83" s="19">
        <f>B84-SUM(B62:B82)</f>
        <v>563.11000000000035</v>
      </c>
      <c r="C83" s="140">
        <f>C84-SUM(C62:C82)</f>
        <v>93.8299999999997</v>
      </c>
      <c r="D83" s="247">
        <f t="shared" si="69"/>
        <v>0.22378581165128036</v>
      </c>
      <c r="E83" s="215">
        <f t="shared" si="70"/>
        <v>5.5290387969641086E-2</v>
      </c>
      <c r="F83" s="52">
        <f t="shared" si="71"/>
        <v>-0.83337181012590855</v>
      </c>
      <c r="H83" s="19">
        <f>H84-SUM(H62:H82)</f>
        <v>157.07999999999959</v>
      </c>
      <c r="I83" s="140">
        <f>I84-SUM(I62:I82)</f>
        <v>37.183999999999401</v>
      </c>
      <c r="J83" s="214">
        <f t="shared" si="72"/>
        <v>0.13406093337407135</v>
      </c>
      <c r="K83" s="215">
        <f t="shared" si="73"/>
        <v>4.0493183981320915E-2</v>
      </c>
      <c r="L83" s="52">
        <f t="shared" ref="L83" si="102">(I83-H83)/H83</f>
        <v>-0.7632798573975077</v>
      </c>
      <c r="N83" s="40">
        <f t="shared" ref="N83:O84" si="103">(H83/B83)*10</f>
        <v>2.7895082665908877</v>
      </c>
      <c r="O83" s="143">
        <f t="shared" ref="O83" si="104">(I83/C83)*10</f>
        <v>3.9629116487263687</v>
      </c>
      <c r="P83" s="52">
        <f t="shared" ref="P83" si="105">(O83-N83)/N83</f>
        <v>0.42064882767654249</v>
      </c>
    </row>
    <row r="84" spans="1:16" ht="26.25" customHeight="1" thickBot="1" x14ac:dyDescent="0.3">
      <c r="A84" s="12" t="s">
        <v>18</v>
      </c>
      <c r="B84" s="17">
        <v>2516.2900000000004</v>
      </c>
      <c r="C84" s="145">
        <v>1697.0399999999997</v>
      </c>
      <c r="D84" s="243">
        <f>SUM(D62:D83)</f>
        <v>0.99999999999999978</v>
      </c>
      <c r="E84" s="244">
        <f>SUM(E62:E83)</f>
        <v>0.99999999999999978</v>
      </c>
      <c r="F84" s="57">
        <f>(C84-B84)/B84</f>
        <v>-0.32557853029658768</v>
      </c>
      <c r="G84" s="1"/>
      <c r="H84" s="17">
        <v>1171.7059999999994</v>
      </c>
      <c r="I84" s="145">
        <v>918.27799999999979</v>
      </c>
      <c r="J84" s="255">
        <f t="shared" si="72"/>
        <v>1</v>
      </c>
      <c r="K84" s="244">
        <f t="shared" si="73"/>
        <v>1</v>
      </c>
      <c r="L84" s="57">
        <f>(I84-H84)/H84</f>
        <v>-0.21628975186608226</v>
      </c>
      <c r="M84" s="1"/>
      <c r="N84" s="37">
        <f t="shared" si="103"/>
        <v>4.6564823609361374</v>
      </c>
      <c r="O84" s="150">
        <f t="shared" si="103"/>
        <v>5.4110568990713235</v>
      </c>
      <c r="P84" s="57">
        <f>(O84-N84)/N84</f>
        <v>0.16204818995244441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141</v>
      </c>
    </row>
    <row r="2" spans="1:18" ht="15.75" thickBot="1" x14ac:dyDescent="0.3"/>
    <row r="3" spans="1:18" x14ac:dyDescent="0.25">
      <c r="A3" s="327" t="s">
        <v>16</v>
      </c>
      <c r="B3" s="320"/>
      <c r="C3" s="320"/>
      <c r="D3" s="342" t="s">
        <v>1</v>
      </c>
      <c r="E3" s="340"/>
      <c r="F3" s="342" t="s">
        <v>104</v>
      </c>
      <c r="G3" s="340"/>
      <c r="H3" s="130" t="s">
        <v>0</v>
      </c>
      <c r="J3" s="344" t="s">
        <v>19</v>
      </c>
      <c r="K3" s="340"/>
      <c r="L3" s="338" t="s">
        <v>104</v>
      </c>
      <c r="M3" s="339"/>
      <c r="N3" s="130" t="s">
        <v>0</v>
      </c>
      <c r="P3" s="350" t="s">
        <v>22</v>
      </c>
      <c r="Q3" s="340"/>
      <c r="R3" s="130" t="s">
        <v>0</v>
      </c>
    </row>
    <row r="4" spans="1:18" x14ac:dyDescent="0.25">
      <c r="A4" s="341"/>
      <c r="B4" s="321"/>
      <c r="C4" s="321"/>
      <c r="D4" s="345" t="s">
        <v>158</v>
      </c>
      <c r="E4" s="347"/>
      <c r="F4" s="345" t="str">
        <f>D4</f>
        <v>jan-fev</v>
      </c>
      <c r="G4" s="347"/>
      <c r="H4" s="131" t="s">
        <v>153</v>
      </c>
      <c r="J4" s="348" t="str">
        <f>D4</f>
        <v>jan-fev</v>
      </c>
      <c r="K4" s="347"/>
      <c r="L4" s="349" t="str">
        <f>D4</f>
        <v>jan-fev</v>
      </c>
      <c r="M4" s="337"/>
      <c r="N4" s="131" t="str">
        <f>H4</f>
        <v>2023/2022</v>
      </c>
      <c r="P4" s="348" t="str">
        <f>D4</f>
        <v>jan-fev</v>
      </c>
      <c r="Q4" s="346"/>
      <c r="R4" s="131" t="str">
        <f>N4</f>
        <v>2023/2022</v>
      </c>
    </row>
    <row r="5" spans="1:18" ht="19.5" customHeight="1" thickBot="1" x14ac:dyDescent="0.3">
      <c r="A5" s="328"/>
      <c r="B5" s="351"/>
      <c r="C5" s="351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62092.210000000006</v>
      </c>
      <c r="E6" s="147">
        <v>55506.979999999996</v>
      </c>
      <c r="F6" s="247">
        <f>D6/D8</f>
        <v>0.76145455330304879</v>
      </c>
      <c r="G6" s="246">
        <f>E6/E8</f>
        <v>0.77239267457497307</v>
      </c>
      <c r="H6" s="165">
        <f>(E6-D6)/D6</f>
        <v>-0.10605565496863471</v>
      </c>
      <c r="I6" s="1"/>
      <c r="J6" s="115">
        <v>27018.212000000003</v>
      </c>
      <c r="K6" s="147">
        <v>24474.788000000004</v>
      </c>
      <c r="L6" s="247">
        <f>J6/J8</f>
        <v>0.6393939904536089</v>
      </c>
      <c r="M6" s="246">
        <f>K6/K8</f>
        <v>0.64724786369992293</v>
      </c>
      <c r="N6" s="165">
        <f>(K6-J6)/J6</f>
        <v>-9.4137391475053886E-2</v>
      </c>
      <c r="P6" s="27">
        <f t="shared" ref="P6:Q8" si="0">(J6/D6)*10</f>
        <v>4.3513046161507223</v>
      </c>
      <c r="Q6" s="152">
        <f t="shared" si="0"/>
        <v>4.4093171705612537</v>
      </c>
      <c r="R6" s="165">
        <f>(Q6-P6)/P6</f>
        <v>1.3332220914896751E-2</v>
      </c>
    </row>
    <row r="7" spans="1:18" ht="24" customHeight="1" thickBot="1" x14ac:dyDescent="0.3">
      <c r="A7" s="161" t="s">
        <v>21</v>
      </c>
      <c r="B7" s="1"/>
      <c r="C7" s="1"/>
      <c r="D7" s="117">
        <v>19451.999999999996</v>
      </c>
      <c r="E7" s="140">
        <v>16356.7</v>
      </c>
      <c r="F7" s="247">
        <f>D7/D8</f>
        <v>0.23854544669695119</v>
      </c>
      <c r="G7" s="215">
        <f>E7/E8</f>
        <v>0.22760732542502699</v>
      </c>
      <c r="H7" s="55">
        <f t="shared" ref="H7:H8" si="1">(E7-D7)/D7</f>
        <v>-0.15912502570429757</v>
      </c>
      <c r="J7" s="196">
        <v>15237.755999999996</v>
      </c>
      <c r="K7" s="142">
        <v>13338.837000000001</v>
      </c>
      <c r="L7" s="247">
        <f>J7/J8</f>
        <v>0.36060600954639105</v>
      </c>
      <c r="M7" s="215">
        <f>K7/K8</f>
        <v>0.35275213630007701</v>
      </c>
      <c r="N7" s="102">
        <f t="shared" ref="N7:N8" si="2">(K7-J7)/J7</f>
        <v>-0.12461933371291645</v>
      </c>
      <c r="P7" s="27">
        <f t="shared" si="0"/>
        <v>7.833516347933374</v>
      </c>
      <c r="Q7" s="152">
        <f t="shared" si="0"/>
        <v>8.1549683004518023</v>
      </c>
      <c r="R7" s="102">
        <f t="shared" ref="R7:R8" si="3">(Q7-P7)/P7</f>
        <v>4.1035460735743948E-2</v>
      </c>
    </row>
    <row r="8" spans="1:18" ht="26.25" customHeight="1" thickBot="1" x14ac:dyDescent="0.3">
      <c r="A8" s="12" t="s">
        <v>12</v>
      </c>
      <c r="B8" s="162"/>
      <c r="C8" s="162"/>
      <c r="D8" s="163">
        <v>81544.210000000006</v>
      </c>
      <c r="E8" s="145">
        <v>71863.679999999993</v>
      </c>
      <c r="F8" s="243">
        <f>SUM(F6:F7)</f>
        <v>1</v>
      </c>
      <c r="G8" s="244">
        <f>SUM(G6:G7)</f>
        <v>1</v>
      </c>
      <c r="H8" s="164">
        <f t="shared" si="1"/>
        <v>-0.1187151117166996</v>
      </c>
      <c r="I8" s="1"/>
      <c r="J8" s="17">
        <v>42255.968000000001</v>
      </c>
      <c r="K8" s="145">
        <v>37813.625000000007</v>
      </c>
      <c r="L8" s="243">
        <f>SUM(L6:L7)</f>
        <v>1</v>
      </c>
      <c r="M8" s="244">
        <f>SUM(M6:M7)</f>
        <v>1</v>
      </c>
      <c r="N8" s="164">
        <f t="shared" si="2"/>
        <v>-0.1051293630286731</v>
      </c>
      <c r="O8" s="1"/>
      <c r="P8" s="29">
        <f t="shared" si="0"/>
        <v>5.1819703692021788</v>
      </c>
      <c r="Q8" s="146">
        <f t="shared" si="0"/>
        <v>5.2618548062108719</v>
      </c>
      <c r="R8" s="164">
        <f t="shared" si="3"/>
        <v>1.5415842105826661E-2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topLeftCell="A29" workbookViewId="0">
      <selection activeCell="M93" sqref="M93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140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jan-fev</v>
      </c>
      <c r="E5" s="347"/>
      <c r="F5" s="131" t="s">
        <v>153</v>
      </c>
      <c r="H5" s="348" t="str">
        <f>B5</f>
        <v>jan-fev</v>
      </c>
      <c r="I5" s="347"/>
      <c r="J5" s="345" t="str">
        <f>B5</f>
        <v>jan-fev</v>
      </c>
      <c r="K5" s="346"/>
      <c r="L5" s="131" t="str">
        <f>F5</f>
        <v>2023/2022</v>
      </c>
      <c r="N5" s="348" t="str">
        <f>B5</f>
        <v>jan-fev</v>
      </c>
      <c r="O5" s="346"/>
      <c r="P5" s="131" t="str">
        <f>F5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25240.379999999997</v>
      </c>
      <c r="C7" s="147">
        <v>21777.279999999999</v>
      </c>
      <c r="D7" s="247">
        <f>B7/$B$33</f>
        <v>0.30953000832309252</v>
      </c>
      <c r="E7" s="246">
        <f>C7/$C$33</f>
        <v>0.30303597032603941</v>
      </c>
      <c r="F7" s="52">
        <f>(C7-B7)/B7</f>
        <v>-0.13720474889839213</v>
      </c>
      <c r="H7" s="39">
        <v>10079.58</v>
      </c>
      <c r="I7" s="147">
        <v>8790.2520000000004</v>
      </c>
      <c r="J7" s="247">
        <f>H7/$H$33</f>
        <v>0.23853624652498798</v>
      </c>
      <c r="K7" s="246">
        <f>I7/$I$33</f>
        <v>0.2324625581387661</v>
      </c>
      <c r="L7" s="52">
        <f>(I7-H7)/H7</f>
        <v>-0.12791485359509022</v>
      </c>
      <c r="N7" s="27">
        <f t="shared" ref="N7:N33" si="0">(H7/B7)*10</f>
        <v>3.9934343302279922</v>
      </c>
      <c r="O7" s="151">
        <f t="shared" ref="O7:O33" si="1">(I7/C7)*10</f>
        <v>4.0364324653951282</v>
      </c>
      <c r="P7" s="61">
        <f>(O7-N7)/N7</f>
        <v>1.0767207273615334E-2</v>
      </c>
    </row>
    <row r="8" spans="1:16" ht="20.100000000000001" customHeight="1" x14ac:dyDescent="0.25">
      <c r="A8" s="8" t="s">
        <v>167</v>
      </c>
      <c r="B8" s="19">
        <v>12451.05</v>
      </c>
      <c r="C8" s="140">
        <v>12451.96</v>
      </c>
      <c r="D8" s="247">
        <f t="shared" ref="D8:D32" si="2">B8/$B$33</f>
        <v>0.15269079190294446</v>
      </c>
      <c r="E8" s="215">
        <f t="shared" ref="E8:E32" si="3">C8/$C$33</f>
        <v>0.17327195044840446</v>
      </c>
      <c r="F8" s="52">
        <f t="shared" ref="F8:F33" si="4">(C8-B8)/B8</f>
        <v>7.3086205581043736E-5</v>
      </c>
      <c r="H8" s="19">
        <v>5034.0689999999995</v>
      </c>
      <c r="I8" s="140">
        <v>5506.9189999999999</v>
      </c>
      <c r="J8" s="247">
        <f t="shared" ref="J8:J32" si="5">H8/$H$33</f>
        <v>0.11913273410278996</v>
      </c>
      <c r="K8" s="215">
        <f t="shared" ref="K8:K32" si="6">I8/$I$33</f>
        <v>0.14563319438429928</v>
      </c>
      <c r="L8" s="52">
        <f t="shared" ref="L8:L33" si="7">(I8-H8)/H8</f>
        <v>9.3929979902937444E-2</v>
      </c>
      <c r="M8" s="1"/>
      <c r="N8" s="27">
        <f t="shared" si="0"/>
        <v>4.0430879323430551</v>
      </c>
      <c r="O8" s="152">
        <f t="shared" si="1"/>
        <v>4.4225318745000788</v>
      </c>
      <c r="P8" s="52">
        <f t="shared" ref="P8:P71" si="8">(O8-N8)/N8</f>
        <v>9.3850034554437189E-2</v>
      </c>
    </row>
    <row r="9" spans="1:16" ht="20.100000000000001" customHeight="1" x14ac:dyDescent="0.25">
      <c r="A9" s="8" t="s">
        <v>162</v>
      </c>
      <c r="B9" s="19">
        <v>5531.41</v>
      </c>
      <c r="C9" s="140">
        <v>4927.92</v>
      </c>
      <c r="D9" s="247">
        <f t="shared" si="2"/>
        <v>6.7833264924634151E-2</v>
      </c>
      <c r="E9" s="215">
        <f t="shared" si="3"/>
        <v>6.8573165192764948E-2</v>
      </c>
      <c r="F9" s="52">
        <f t="shared" si="4"/>
        <v>-0.10910238076729076</v>
      </c>
      <c r="H9" s="19">
        <v>5368.07</v>
      </c>
      <c r="I9" s="140">
        <v>4942.1580000000004</v>
      </c>
      <c r="J9" s="247">
        <f t="shared" si="5"/>
        <v>0.12703696670728265</v>
      </c>
      <c r="K9" s="215">
        <f t="shared" si="6"/>
        <v>0.13069781064365027</v>
      </c>
      <c r="L9" s="52">
        <f t="shared" si="7"/>
        <v>-7.9341737346942082E-2</v>
      </c>
      <c r="N9" s="27">
        <f t="shared" si="0"/>
        <v>9.7047045870763498</v>
      </c>
      <c r="O9" s="152">
        <f t="shared" si="1"/>
        <v>10.028892514488872</v>
      </c>
      <c r="P9" s="52">
        <f t="shared" si="8"/>
        <v>3.3405233977368012E-2</v>
      </c>
    </row>
    <row r="10" spans="1:16" ht="20.100000000000001" customHeight="1" x14ac:dyDescent="0.25">
      <c r="A10" s="8" t="s">
        <v>169</v>
      </c>
      <c r="B10" s="19">
        <v>5238.72</v>
      </c>
      <c r="C10" s="140">
        <v>6393.67</v>
      </c>
      <c r="D10" s="247">
        <f t="shared" si="2"/>
        <v>6.4243923633572536E-2</v>
      </c>
      <c r="E10" s="215">
        <f t="shared" si="3"/>
        <v>8.8969420992634912E-2</v>
      </c>
      <c r="F10" s="52">
        <f t="shared" si="4"/>
        <v>0.22046415918392273</v>
      </c>
      <c r="H10" s="19">
        <v>2615.1379999999999</v>
      </c>
      <c r="I10" s="140">
        <v>2917.5129999999999</v>
      </c>
      <c r="J10" s="247">
        <f t="shared" si="5"/>
        <v>6.1888015439617923E-2</v>
      </c>
      <c r="K10" s="215">
        <f t="shared" si="6"/>
        <v>7.7155073072206093E-2</v>
      </c>
      <c r="L10" s="52">
        <f t="shared" si="7"/>
        <v>0.11562487333364435</v>
      </c>
      <c r="N10" s="27">
        <f t="shared" si="0"/>
        <v>4.9919407794270354</v>
      </c>
      <c r="O10" s="152">
        <f t="shared" si="1"/>
        <v>4.5631272805759444</v>
      </c>
      <c r="P10" s="52">
        <f t="shared" si="8"/>
        <v>-8.5901159047866216E-2</v>
      </c>
    </row>
    <row r="11" spans="1:16" ht="20.100000000000001" customHeight="1" x14ac:dyDescent="0.25">
      <c r="A11" s="8" t="s">
        <v>172</v>
      </c>
      <c r="B11" s="19">
        <v>10087.780000000001</v>
      </c>
      <c r="C11" s="140">
        <v>6619.62</v>
      </c>
      <c r="D11" s="247">
        <f t="shared" si="2"/>
        <v>0.12370933509564938</v>
      </c>
      <c r="E11" s="215">
        <f t="shared" si="3"/>
        <v>9.21135683560875E-2</v>
      </c>
      <c r="F11" s="52">
        <f t="shared" si="4"/>
        <v>-0.34379813992771457</v>
      </c>
      <c r="H11" s="19">
        <v>4224.24</v>
      </c>
      <c r="I11" s="140">
        <v>2810.76</v>
      </c>
      <c r="J11" s="247">
        <f t="shared" si="5"/>
        <v>9.9967890926081757E-2</v>
      </c>
      <c r="K11" s="215">
        <f t="shared" si="6"/>
        <v>7.4331937231619544E-2</v>
      </c>
      <c r="L11" s="52">
        <f t="shared" si="7"/>
        <v>-0.33461166979148904</v>
      </c>
      <c r="N11" s="27">
        <f t="shared" si="0"/>
        <v>4.1874822805414071</v>
      </c>
      <c r="O11" s="152">
        <f t="shared" si="1"/>
        <v>4.2461047613004981</v>
      </c>
      <c r="P11" s="52">
        <f t="shared" si="8"/>
        <v>1.3999457629110619E-2</v>
      </c>
    </row>
    <row r="12" spans="1:16" ht="20.100000000000001" customHeight="1" x14ac:dyDescent="0.25">
      <c r="A12" s="8" t="s">
        <v>166</v>
      </c>
      <c r="B12" s="19">
        <v>5240.9799999999996</v>
      </c>
      <c r="C12" s="140">
        <v>4442.1099999999997</v>
      </c>
      <c r="D12" s="247">
        <f t="shared" si="2"/>
        <v>6.4271638660795175E-2</v>
      </c>
      <c r="E12" s="215">
        <f t="shared" si="3"/>
        <v>6.1813004844728216E-2</v>
      </c>
      <c r="F12" s="52">
        <f t="shared" si="4"/>
        <v>-0.15242759941842937</v>
      </c>
      <c r="H12" s="19">
        <v>3110.2649999999999</v>
      </c>
      <c r="I12" s="140">
        <v>2444.6590000000001</v>
      </c>
      <c r="J12" s="247">
        <f t="shared" si="5"/>
        <v>7.3605342563682383E-2</v>
      </c>
      <c r="K12" s="215">
        <f t="shared" si="6"/>
        <v>6.4650215365493244E-2</v>
      </c>
      <c r="L12" s="52">
        <f t="shared" si="7"/>
        <v>-0.21400298688375421</v>
      </c>
      <c r="N12" s="27">
        <f t="shared" si="0"/>
        <v>5.9345103396692984</v>
      </c>
      <c r="O12" s="152">
        <f t="shared" si="1"/>
        <v>5.5033733968767109</v>
      </c>
      <c r="P12" s="52">
        <f t="shared" si="8"/>
        <v>-7.2649118143858979E-2</v>
      </c>
    </row>
    <row r="13" spans="1:16" ht="20.100000000000001" customHeight="1" x14ac:dyDescent="0.25">
      <c r="A13" s="8" t="s">
        <v>175</v>
      </c>
      <c r="B13" s="19">
        <v>2028.13</v>
      </c>
      <c r="C13" s="140">
        <v>2431.7200000000003</v>
      </c>
      <c r="D13" s="247">
        <f t="shared" si="2"/>
        <v>2.4871539009330038E-2</v>
      </c>
      <c r="E13" s="215">
        <f t="shared" si="3"/>
        <v>3.3837955417813273E-2</v>
      </c>
      <c r="F13" s="52">
        <f t="shared" si="4"/>
        <v>0.19899611957813362</v>
      </c>
      <c r="H13" s="19">
        <v>1429.7939999999999</v>
      </c>
      <c r="I13" s="140">
        <v>1610.6129999999998</v>
      </c>
      <c r="J13" s="247">
        <f t="shared" si="5"/>
        <v>3.3836498550926589E-2</v>
      </c>
      <c r="K13" s="215">
        <f t="shared" si="6"/>
        <v>4.2593456723601597E-2</v>
      </c>
      <c r="L13" s="52">
        <f t="shared" si="7"/>
        <v>0.12646507119207381</v>
      </c>
      <c r="N13" s="27">
        <f t="shared" si="0"/>
        <v>7.04981436101236</v>
      </c>
      <c r="O13" s="152">
        <f t="shared" si="1"/>
        <v>6.6233489053015955</v>
      </c>
      <c r="P13" s="52">
        <f t="shared" si="8"/>
        <v>-6.0493146893235879E-2</v>
      </c>
    </row>
    <row r="14" spans="1:16" ht="20.100000000000001" customHeight="1" x14ac:dyDescent="0.25">
      <c r="A14" s="8" t="s">
        <v>168</v>
      </c>
      <c r="B14" s="19">
        <v>1856.24</v>
      </c>
      <c r="C14" s="140">
        <v>1319.78</v>
      </c>
      <c r="D14" s="247">
        <f t="shared" si="2"/>
        <v>2.2763602713178538E-2</v>
      </c>
      <c r="E14" s="215">
        <f t="shared" si="3"/>
        <v>1.8365048937098678E-2</v>
      </c>
      <c r="F14" s="52">
        <f t="shared" si="4"/>
        <v>-0.28900357712364783</v>
      </c>
      <c r="H14" s="19">
        <v>1767.2080000000001</v>
      </c>
      <c r="I14" s="140">
        <v>1131.509</v>
      </c>
      <c r="J14" s="247">
        <f t="shared" si="5"/>
        <v>4.1821500811435694E-2</v>
      </c>
      <c r="K14" s="215">
        <f t="shared" si="6"/>
        <v>2.9923314678240973E-2</v>
      </c>
      <c r="L14" s="52">
        <f t="shared" si="7"/>
        <v>-0.35971939918787149</v>
      </c>
      <c r="N14" s="27">
        <f t="shared" si="0"/>
        <v>9.5203637460673196</v>
      </c>
      <c r="O14" s="152">
        <f t="shared" si="1"/>
        <v>8.5734667899195323</v>
      </c>
      <c r="P14" s="52">
        <f t="shared" si="8"/>
        <v>-9.9460165746180912E-2</v>
      </c>
    </row>
    <row r="15" spans="1:16" ht="20.100000000000001" customHeight="1" x14ac:dyDescent="0.25">
      <c r="A15" s="8" t="s">
        <v>177</v>
      </c>
      <c r="B15" s="19">
        <v>184.54000000000002</v>
      </c>
      <c r="C15" s="140">
        <v>320.86</v>
      </c>
      <c r="D15" s="247">
        <f t="shared" si="2"/>
        <v>2.2630668688800844E-3</v>
      </c>
      <c r="E15" s="215">
        <f t="shared" si="3"/>
        <v>4.4648423236884043E-3</v>
      </c>
      <c r="F15" s="52">
        <f t="shared" si="4"/>
        <v>0.73870163650157139</v>
      </c>
      <c r="H15" s="19">
        <v>492.11599999999999</v>
      </c>
      <c r="I15" s="140">
        <v>887.44100000000003</v>
      </c>
      <c r="J15" s="247">
        <f t="shared" si="5"/>
        <v>1.1646070917130573E-2</v>
      </c>
      <c r="K15" s="215">
        <f t="shared" si="6"/>
        <v>2.3468815803827321E-2</v>
      </c>
      <c r="L15" s="52">
        <f t="shared" si="7"/>
        <v>0.80331669768916281</v>
      </c>
      <c r="N15" s="27">
        <f t="shared" si="0"/>
        <v>26.667172428741736</v>
      </c>
      <c r="O15" s="152">
        <f t="shared" si="1"/>
        <v>27.658199837935548</v>
      </c>
      <c r="P15" s="52">
        <f t="shared" si="8"/>
        <v>3.7162823011774884E-2</v>
      </c>
    </row>
    <row r="16" spans="1:16" ht="20.100000000000001" customHeight="1" x14ac:dyDescent="0.25">
      <c r="A16" s="8" t="s">
        <v>170</v>
      </c>
      <c r="B16" s="19">
        <v>1794.5700000000002</v>
      </c>
      <c r="C16" s="140">
        <v>1483.3600000000001</v>
      </c>
      <c r="D16" s="247">
        <f t="shared" si="2"/>
        <v>2.2007325842018713E-2</v>
      </c>
      <c r="E16" s="215">
        <f t="shared" si="3"/>
        <v>2.0641303089404824E-2</v>
      </c>
      <c r="F16" s="52">
        <f t="shared" si="4"/>
        <v>-0.17341758750006966</v>
      </c>
      <c r="H16" s="19">
        <v>1014.8670000000001</v>
      </c>
      <c r="I16" s="140">
        <v>793.71100000000001</v>
      </c>
      <c r="J16" s="247">
        <f t="shared" si="5"/>
        <v>2.4017128184118285E-2</v>
      </c>
      <c r="K16" s="215">
        <f t="shared" si="6"/>
        <v>2.0990079633994355E-2</v>
      </c>
      <c r="L16" s="52">
        <f t="shared" si="7"/>
        <v>-0.21791623927076165</v>
      </c>
      <c r="N16" s="27">
        <f t="shared" si="0"/>
        <v>5.6552098831474948</v>
      </c>
      <c r="O16" s="152">
        <f t="shared" si="1"/>
        <v>5.3507644806385501</v>
      </c>
      <c r="P16" s="52">
        <f t="shared" si="8"/>
        <v>-5.3834501070630626E-2</v>
      </c>
    </row>
    <row r="17" spans="1:16" ht="20.100000000000001" customHeight="1" x14ac:dyDescent="0.25">
      <c r="A17" s="8" t="s">
        <v>182</v>
      </c>
      <c r="B17" s="19">
        <v>618.48</v>
      </c>
      <c r="C17" s="140">
        <v>838.17000000000007</v>
      </c>
      <c r="D17" s="247">
        <f t="shared" si="2"/>
        <v>7.5845973613577243E-3</v>
      </c>
      <c r="E17" s="215">
        <f t="shared" si="3"/>
        <v>1.1663332576344543E-2</v>
      </c>
      <c r="F17" s="52">
        <f t="shared" si="4"/>
        <v>0.35520954598370208</v>
      </c>
      <c r="H17" s="19">
        <v>590.76800000000003</v>
      </c>
      <c r="I17" s="140">
        <v>730.88599999999997</v>
      </c>
      <c r="J17" s="247">
        <f t="shared" si="5"/>
        <v>1.3980699720333001E-2</v>
      </c>
      <c r="K17" s="215">
        <f t="shared" si="6"/>
        <v>1.9328641461906913E-2</v>
      </c>
      <c r="L17" s="52">
        <f t="shared" si="7"/>
        <v>0.23717940037375065</v>
      </c>
      <c r="N17" s="27">
        <f t="shared" si="0"/>
        <v>9.5519337731212008</v>
      </c>
      <c r="O17" s="152">
        <f t="shared" si="1"/>
        <v>8.7200209981268699</v>
      </c>
      <c r="P17" s="52">
        <f t="shared" si="8"/>
        <v>-8.7093649804744627E-2</v>
      </c>
    </row>
    <row r="18" spans="1:16" ht="20.100000000000001" customHeight="1" x14ac:dyDescent="0.25">
      <c r="A18" s="8" t="s">
        <v>174</v>
      </c>
      <c r="B18" s="19">
        <v>2171.96</v>
      </c>
      <c r="C18" s="140">
        <v>1541.5500000000002</v>
      </c>
      <c r="D18" s="247">
        <f t="shared" si="2"/>
        <v>2.6635367489610859E-2</v>
      </c>
      <c r="E18" s="215">
        <f t="shared" si="3"/>
        <v>2.1451030617970018E-2</v>
      </c>
      <c r="F18" s="52">
        <f t="shared" si="4"/>
        <v>-0.29024936002504642</v>
      </c>
      <c r="H18" s="19">
        <v>1057.348</v>
      </c>
      <c r="I18" s="140">
        <v>689.29500000000007</v>
      </c>
      <c r="J18" s="247">
        <f t="shared" si="5"/>
        <v>2.5022453633058418E-2</v>
      </c>
      <c r="K18" s="215">
        <f t="shared" si="6"/>
        <v>1.8228746913314973E-2</v>
      </c>
      <c r="L18" s="52">
        <f t="shared" si="7"/>
        <v>-0.34809069483273236</v>
      </c>
      <c r="N18" s="27">
        <f t="shared" si="0"/>
        <v>4.8681743678520775</v>
      </c>
      <c r="O18" s="152">
        <f t="shared" si="1"/>
        <v>4.4714410820278285</v>
      </c>
      <c r="P18" s="52">
        <f t="shared" si="8"/>
        <v>-8.1495290810483956E-2</v>
      </c>
    </row>
    <row r="19" spans="1:16" ht="20.100000000000001" customHeight="1" x14ac:dyDescent="0.25">
      <c r="A19" s="8" t="s">
        <v>171</v>
      </c>
      <c r="B19" s="19">
        <v>831.74</v>
      </c>
      <c r="C19" s="140">
        <v>1170.21</v>
      </c>
      <c r="D19" s="247">
        <f t="shared" si="2"/>
        <v>1.0199865815120415E-2</v>
      </c>
      <c r="E19" s="215">
        <f t="shared" si="3"/>
        <v>1.628374722808517E-2</v>
      </c>
      <c r="F19" s="52">
        <f t="shared" si="4"/>
        <v>0.40694207324404263</v>
      </c>
      <c r="H19" s="19">
        <v>292.517</v>
      </c>
      <c r="I19" s="140">
        <v>408.065</v>
      </c>
      <c r="J19" s="247">
        <f t="shared" si="5"/>
        <v>6.9225014558890264E-3</v>
      </c>
      <c r="K19" s="215">
        <f t="shared" si="6"/>
        <v>1.0791480584048737E-2</v>
      </c>
      <c r="L19" s="52">
        <f t="shared" si="7"/>
        <v>0.39501293941890558</v>
      </c>
      <c r="N19" s="27">
        <f t="shared" si="0"/>
        <v>3.5169283670377762</v>
      </c>
      <c r="O19" s="152">
        <f t="shared" si="1"/>
        <v>3.4871091513489034</v>
      </c>
      <c r="P19" s="52">
        <f t="shared" si="8"/>
        <v>-8.478766860409161E-3</v>
      </c>
    </row>
    <row r="20" spans="1:16" ht="20.100000000000001" customHeight="1" x14ac:dyDescent="0.25">
      <c r="A20" s="8" t="s">
        <v>201</v>
      </c>
      <c r="B20" s="19">
        <v>48.61</v>
      </c>
      <c r="C20" s="140">
        <v>288.36</v>
      </c>
      <c r="D20" s="247">
        <f t="shared" si="2"/>
        <v>5.9611835101474415E-4</v>
      </c>
      <c r="E20" s="215">
        <f t="shared" si="3"/>
        <v>4.0125971840017085E-3</v>
      </c>
      <c r="F20" s="52">
        <f t="shared" si="4"/>
        <v>4.932112734005349</v>
      </c>
      <c r="H20" s="19">
        <v>45.262999999999998</v>
      </c>
      <c r="I20" s="140">
        <v>340.52100000000002</v>
      </c>
      <c r="J20" s="247">
        <f t="shared" si="5"/>
        <v>1.0711623030384729E-3</v>
      </c>
      <c r="K20" s="215">
        <f t="shared" si="6"/>
        <v>9.0052461249086786E-3</v>
      </c>
      <c r="L20" s="52">
        <f t="shared" si="7"/>
        <v>6.5231646156905212</v>
      </c>
      <c r="N20" s="27">
        <f t="shared" si="0"/>
        <v>9.3114585476239462</v>
      </c>
      <c r="O20" s="152">
        <f t="shared" si="1"/>
        <v>11.808884727424054</v>
      </c>
      <c r="P20" s="52">
        <f t="shared" si="8"/>
        <v>0.26820998740711671</v>
      </c>
    </row>
    <row r="21" spans="1:16" ht="20.100000000000001" customHeight="1" x14ac:dyDescent="0.25">
      <c r="A21" s="8" t="s">
        <v>202</v>
      </c>
      <c r="B21" s="19">
        <v>328.16999999999996</v>
      </c>
      <c r="C21" s="140">
        <v>121.15</v>
      </c>
      <c r="D21" s="247">
        <f t="shared" si="2"/>
        <v>4.0244426918845623E-3</v>
      </c>
      <c r="E21" s="215">
        <f t="shared" si="3"/>
        <v>1.6858307284013283E-3</v>
      </c>
      <c r="F21" s="52">
        <f t="shared" si="4"/>
        <v>-0.63083158119267446</v>
      </c>
      <c r="H21" s="19">
        <v>466.43799999999999</v>
      </c>
      <c r="I21" s="140">
        <v>291.63599999999997</v>
      </c>
      <c r="J21" s="247">
        <f t="shared" si="5"/>
        <v>1.1038393440661451E-2</v>
      </c>
      <c r="K21" s="215">
        <f t="shared" si="6"/>
        <v>7.7124581417412352E-3</v>
      </c>
      <c r="L21" s="52">
        <f t="shared" si="7"/>
        <v>-0.3747593463654334</v>
      </c>
      <c r="N21" s="27">
        <f t="shared" si="0"/>
        <v>14.213304080202336</v>
      </c>
      <c r="O21" s="152">
        <f t="shared" si="1"/>
        <v>24.072307057366899</v>
      </c>
      <c r="P21" s="52">
        <f t="shared" si="8"/>
        <v>0.69364610237932889</v>
      </c>
    </row>
    <row r="22" spans="1:16" ht="20.100000000000001" customHeight="1" x14ac:dyDescent="0.25">
      <c r="A22" s="8" t="s">
        <v>186</v>
      </c>
      <c r="B22" s="19">
        <v>1250.98</v>
      </c>
      <c r="C22" s="140">
        <v>491.54999999999995</v>
      </c>
      <c r="D22" s="247">
        <f t="shared" si="2"/>
        <v>1.5341125997786972E-2</v>
      </c>
      <c r="E22" s="215">
        <f t="shared" si="3"/>
        <v>6.8400337973229287E-3</v>
      </c>
      <c r="F22" s="52">
        <f t="shared" si="4"/>
        <v>-0.60706805864202473</v>
      </c>
      <c r="H22" s="19">
        <v>620.02200000000005</v>
      </c>
      <c r="I22" s="140">
        <v>264.25900000000001</v>
      </c>
      <c r="J22" s="247">
        <f t="shared" si="5"/>
        <v>1.4673004296103222E-2</v>
      </c>
      <c r="K22" s="215">
        <f t="shared" si="6"/>
        <v>6.9884598474756112E-3</v>
      </c>
      <c r="L22" s="52">
        <f t="shared" si="7"/>
        <v>-0.57379092999925807</v>
      </c>
      <c r="N22" s="27">
        <f t="shared" si="0"/>
        <v>4.9562902684295516</v>
      </c>
      <c r="O22" s="152">
        <f t="shared" si="1"/>
        <v>5.3760349913538814</v>
      </c>
      <c r="P22" s="52">
        <f t="shared" si="8"/>
        <v>8.4689293845037455E-2</v>
      </c>
    </row>
    <row r="23" spans="1:16" ht="20.100000000000001" customHeight="1" x14ac:dyDescent="0.25">
      <c r="A23" s="8" t="s">
        <v>164</v>
      </c>
      <c r="B23" s="19">
        <v>996.13000000000011</v>
      </c>
      <c r="C23" s="140">
        <v>522.29999999999995</v>
      </c>
      <c r="D23" s="247">
        <f t="shared" si="2"/>
        <v>1.2215827463409117E-2</v>
      </c>
      <c r="E23" s="215">
        <f t="shared" si="3"/>
        <v>7.2679272756418787E-3</v>
      </c>
      <c r="F23" s="52">
        <f t="shared" si="4"/>
        <v>-0.47567084617469618</v>
      </c>
      <c r="H23" s="19">
        <v>433.89699999999999</v>
      </c>
      <c r="I23" s="140">
        <v>254.49</v>
      </c>
      <c r="J23" s="247">
        <f t="shared" si="5"/>
        <v>1.0268301036199197E-2</v>
      </c>
      <c r="K23" s="215">
        <f t="shared" si="6"/>
        <v>6.7301138147955915E-3</v>
      </c>
      <c r="L23" s="52">
        <f t="shared" si="7"/>
        <v>-0.41347831397774121</v>
      </c>
      <c r="N23" s="27">
        <f t="shared" si="0"/>
        <v>4.3558270506861545</v>
      </c>
      <c r="O23" s="152">
        <f t="shared" si="1"/>
        <v>4.8724870763928783</v>
      </c>
      <c r="P23" s="52">
        <f t="shared" si="8"/>
        <v>0.11861353072439745</v>
      </c>
    </row>
    <row r="24" spans="1:16" ht="20.100000000000001" customHeight="1" x14ac:dyDescent="0.25">
      <c r="A24" s="8" t="s">
        <v>209</v>
      </c>
      <c r="B24" s="19">
        <v>279</v>
      </c>
      <c r="C24" s="140">
        <v>282.89999999999998</v>
      </c>
      <c r="D24" s="247">
        <f t="shared" si="2"/>
        <v>3.4214569004960629E-3</v>
      </c>
      <c r="E24" s="215">
        <f t="shared" si="3"/>
        <v>3.9366200005343435E-3</v>
      </c>
      <c r="F24" s="52">
        <f t="shared" si="4"/>
        <v>1.3978494623655833E-2</v>
      </c>
      <c r="H24" s="19">
        <v>206.83499999999998</v>
      </c>
      <c r="I24" s="140">
        <v>250.93199999999999</v>
      </c>
      <c r="J24" s="247">
        <f t="shared" si="5"/>
        <v>4.8948115447266533E-3</v>
      </c>
      <c r="K24" s="215">
        <f t="shared" si="6"/>
        <v>6.6360207464901851E-3</v>
      </c>
      <c r="L24" s="52">
        <f t="shared" si="7"/>
        <v>0.21319892668068757</v>
      </c>
      <c r="N24" s="27">
        <f t="shared" si="0"/>
        <v>7.4134408602150526</v>
      </c>
      <c r="O24" s="152">
        <f t="shared" si="1"/>
        <v>8.8699893955461295</v>
      </c>
      <c r="P24" s="52">
        <f t="shared" si="8"/>
        <v>0.19647402101064643</v>
      </c>
    </row>
    <row r="25" spans="1:16" ht="20.100000000000001" customHeight="1" x14ac:dyDescent="0.25">
      <c r="A25" s="8" t="s">
        <v>176</v>
      </c>
      <c r="B25" s="19">
        <v>347.90999999999997</v>
      </c>
      <c r="C25" s="140">
        <v>472.84000000000003</v>
      </c>
      <c r="D25" s="247">
        <f t="shared" si="2"/>
        <v>4.2665199650594454E-3</v>
      </c>
      <c r="E25" s="215">
        <f t="shared" si="3"/>
        <v>6.5796797492140655E-3</v>
      </c>
      <c r="F25" s="52">
        <f t="shared" si="4"/>
        <v>0.35908712023224421</v>
      </c>
      <c r="H25" s="19">
        <v>205.096</v>
      </c>
      <c r="I25" s="140">
        <v>245.57</v>
      </c>
      <c r="J25" s="247">
        <f t="shared" si="5"/>
        <v>4.8536575945911375E-3</v>
      </c>
      <c r="K25" s="215">
        <f t="shared" si="6"/>
        <v>6.494220006677486E-3</v>
      </c>
      <c r="L25" s="52">
        <f t="shared" si="7"/>
        <v>0.19734173265202631</v>
      </c>
      <c r="N25" s="27">
        <f t="shared" si="0"/>
        <v>5.8950878100658226</v>
      </c>
      <c r="O25" s="152">
        <f t="shared" si="1"/>
        <v>5.1935115472464251</v>
      </c>
      <c r="P25" s="52">
        <f t="shared" si="8"/>
        <v>-0.11901031594838347</v>
      </c>
    </row>
    <row r="26" spans="1:16" ht="20.100000000000001" customHeight="1" x14ac:dyDescent="0.25">
      <c r="A26" s="8" t="s">
        <v>173</v>
      </c>
      <c r="B26" s="19">
        <v>453.4</v>
      </c>
      <c r="C26" s="140">
        <v>418.47</v>
      </c>
      <c r="D26" s="247">
        <f t="shared" si="2"/>
        <v>5.5601740454656453E-3</v>
      </c>
      <c r="E26" s="215">
        <f t="shared" si="3"/>
        <v>5.8231084186058926E-3</v>
      </c>
      <c r="F26" s="52">
        <f t="shared" si="4"/>
        <v>-7.7040141155712283E-2</v>
      </c>
      <c r="H26" s="19">
        <v>242.66900000000001</v>
      </c>
      <c r="I26" s="140">
        <v>216.79900000000001</v>
      </c>
      <c r="J26" s="247">
        <f t="shared" si="5"/>
        <v>5.7428337696582904E-3</v>
      </c>
      <c r="K26" s="215">
        <f t="shared" si="6"/>
        <v>5.7333566935198615E-3</v>
      </c>
      <c r="L26" s="52">
        <f t="shared" si="7"/>
        <v>-0.10660611779831788</v>
      </c>
      <c r="N26" s="27">
        <f t="shared" si="0"/>
        <v>5.352205558006176</v>
      </c>
      <c r="O26" s="152">
        <f t="shared" si="1"/>
        <v>5.1807536979950779</v>
      </c>
      <c r="P26" s="52">
        <f t="shared" si="8"/>
        <v>-3.2033870551669924E-2</v>
      </c>
    </row>
    <row r="27" spans="1:16" ht="20.100000000000001" customHeight="1" x14ac:dyDescent="0.25">
      <c r="A27" s="8" t="s">
        <v>183</v>
      </c>
      <c r="B27" s="19">
        <v>44.58</v>
      </c>
      <c r="C27" s="140">
        <v>288.37</v>
      </c>
      <c r="D27" s="247">
        <f t="shared" si="2"/>
        <v>5.4669730689646773E-4</v>
      </c>
      <c r="E27" s="215">
        <f t="shared" si="3"/>
        <v>4.012736336352382E-3</v>
      </c>
      <c r="F27" s="52">
        <f t="shared" si="4"/>
        <v>5.4685957828622707</v>
      </c>
      <c r="H27" s="19">
        <v>42.465000000000003</v>
      </c>
      <c r="I27" s="140">
        <v>196.47499999999999</v>
      </c>
      <c r="J27" s="247">
        <f t="shared" si="5"/>
        <v>1.0049468042005337E-3</v>
      </c>
      <c r="K27" s="215">
        <f t="shared" si="6"/>
        <v>5.1958784697314778E-3</v>
      </c>
      <c r="L27" s="52">
        <f t="shared" si="7"/>
        <v>3.6267514423642995</v>
      </c>
      <c r="N27" s="27">
        <f t="shared" ref="N27" si="9">(H27/B27)*10</f>
        <v>9.525572005383582</v>
      </c>
      <c r="O27" s="152">
        <f t="shared" ref="O27" si="10">(I27/C27)*10</f>
        <v>6.8132954190796546</v>
      </c>
      <c r="P27" s="52">
        <f t="shared" ref="P27" si="11">(O27-N27)/N27</f>
        <v>-0.28473634809237974</v>
      </c>
    </row>
    <row r="28" spans="1:16" ht="20.100000000000001" customHeight="1" x14ac:dyDescent="0.25">
      <c r="A28" s="8" t="s">
        <v>188</v>
      </c>
      <c r="B28" s="19">
        <v>274.8</v>
      </c>
      <c r="C28" s="140">
        <v>404.51</v>
      </c>
      <c r="D28" s="247">
        <f t="shared" si="2"/>
        <v>3.3699510976928967E-3</v>
      </c>
      <c r="E28" s="215">
        <f t="shared" si="3"/>
        <v>5.628851737066622E-3</v>
      </c>
      <c r="F28" s="52">
        <f t="shared" si="4"/>
        <v>0.47201601164483253</v>
      </c>
      <c r="H28" s="19">
        <v>117.45699999999999</v>
      </c>
      <c r="I28" s="140">
        <v>193.58</v>
      </c>
      <c r="J28" s="247">
        <f t="shared" si="5"/>
        <v>2.7796546987161677E-3</v>
      </c>
      <c r="K28" s="215">
        <f t="shared" si="6"/>
        <v>5.1193187640698285E-3</v>
      </c>
      <c r="L28" s="52">
        <f t="shared" si="7"/>
        <v>0.64809249342312525</v>
      </c>
      <c r="N28" s="27">
        <f t="shared" si="0"/>
        <v>4.2742721979621541</v>
      </c>
      <c r="O28" s="152">
        <f t="shared" si="1"/>
        <v>4.7855430026451762</v>
      </c>
      <c r="P28" s="52">
        <f t="shared" si="8"/>
        <v>0.11961587400231104</v>
      </c>
    </row>
    <row r="29" spans="1:16" ht="20.100000000000001" customHeight="1" x14ac:dyDescent="0.25">
      <c r="A29" s="8" t="s">
        <v>189</v>
      </c>
      <c r="B29" s="19">
        <v>317.02</v>
      </c>
      <c r="C29" s="140">
        <v>167.74</v>
      </c>
      <c r="D29" s="247">
        <f t="shared" si="2"/>
        <v>3.8877070487285371E-3</v>
      </c>
      <c r="E29" s="215">
        <f t="shared" si="3"/>
        <v>2.3341415301860406E-3</v>
      </c>
      <c r="F29" s="52">
        <f>(C29-B29)/B29</f>
        <v>-0.47088511765819185</v>
      </c>
      <c r="H29" s="19">
        <v>191.04400000000001</v>
      </c>
      <c r="I29" s="140">
        <v>143.45699999999999</v>
      </c>
      <c r="J29" s="247">
        <f t="shared" si="5"/>
        <v>4.521112852035482E-3</v>
      </c>
      <c r="K29" s="215">
        <f t="shared" si="6"/>
        <v>3.7937912591030341E-3</v>
      </c>
      <c r="L29" s="52">
        <f>(I29-H29)/H29</f>
        <v>-0.24908921504993622</v>
      </c>
      <c r="N29" s="27">
        <f t="shared" si="0"/>
        <v>6.0262444009841651</v>
      </c>
      <c r="O29" s="152">
        <f t="shared" si="1"/>
        <v>8.5523429116489798</v>
      </c>
      <c r="P29" s="52">
        <f>(O29-N29)/N29</f>
        <v>0.41918288449307989</v>
      </c>
    </row>
    <row r="30" spans="1:16" ht="20.100000000000001" customHeight="1" x14ac:dyDescent="0.25">
      <c r="A30" s="8" t="s">
        <v>200</v>
      </c>
      <c r="B30" s="19">
        <v>239.51</v>
      </c>
      <c r="C30" s="140">
        <v>229.82</v>
      </c>
      <c r="D30" s="247">
        <f t="shared" si="2"/>
        <v>2.9371797212824806E-3</v>
      </c>
      <c r="E30" s="215">
        <f t="shared" si="3"/>
        <v>3.1979993231629651E-3</v>
      </c>
      <c r="F30" s="52">
        <f t="shared" si="4"/>
        <v>-4.0457600935242782E-2</v>
      </c>
      <c r="H30" s="19">
        <v>128.61099999999999</v>
      </c>
      <c r="I30" s="140">
        <v>127.163</v>
      </c>
      <c r="J30" s="247">
        <f t="shared" si="5"/>
        <v>3.0436174128113699E-3</v>
      </c>
      <c r="K30" s="215">
        <f t="shared" si="6"/>
        <v>3.3628883768747368E-3</v>
      </c>
      <c r="L30" s="52">
        <f t="shared" si="7"/>
        <v>-1.125875702700386E-2</v>
      </c>
      <c r="N30" s="27">
        <f t="shared" si="0"/>
        <v>5.3697549162874205</v>
      </c>
      <c r="O30" s="152">
        <f t="shared" si="1"/>
        <v>5.5331563832564612</v>
      </c>
      <c r="P30" s="52">
        <f t="shared" si="8"/>
        <v>3.0429967385180841E-2</v>
      </c>
    </row>
    <row r="31" spans="1:16" ht="20.100000000000001" customHeight="1" x14ac:dyDescent="0.25">
      <c r="A31" s="8" t="s">
        <v>185</v>
      </c>
      <c r="B31" s="19">
        <v>56.8</v>
      </c>
      <c r="C31" s="140">
        <v>177.29</v>
      </c>
      <c r="D31" s="247">
        <f t="shared" si="2"/>
        <v>6.965546664809189E-4</v>
      </c>
      <c r="E31" s="215">
        <f t="shared" si="3"/>
        <v>2.4670320250785925E-3</v>
      </c>
      <c r="F31" s="52">
        <f t="shared" si="4"/>
        <v>2.1213028169014083</v>
      </c>
      <c r="H31" s="19">
        <v>48.367999999999995</v>
      </c>
      <c r="I31" s="140">
        <v>123.855</v>
      </c>
      <c r="J31" s="247">
        <f t="shared" si="5"/>
        <v>1.1446430478175298E-3</v>
      </c>
      <c r="K31" s="215">
        <f t="shared" si="6"/>
        <v>3.2754066821152421E-3</v>
      </c>
      <c r="L31" s="52">
        <f t="shared" si="7"/>
        <v>1.5606806152828319</v>
      </c>
      <c r="N31" s="27">
        <f t="shared" si="0"/>
        <v>8.5154929577464795</v>
      </c>
      <c r="O31" s="152">
        <f t="shared" si="1"/>
        <v>6.9860116193806761</v>
      </c>
      <c r="P31" s="52">
        <f t="shared" si="8"/>
        <v>-0.17961160275218663</v>
      </c>
    </row>
    <row r="32" spans="1:16" ht="20.100000000000001" customHeight="1" thickBot="1" x14ac:dyDescent="0.3">
      <c r="A32" s="8" t="s">
        <v>17</v>
      </c>
      <c r="B32" s="19">
        <f>B33-SUM(B7:B31)</f>
        <v>3631.3199999999633</v>
      </c>
      <c r="C32" s="140">
        <f>C33-SUM(C7:C31)</f>
        <v>2280.1700000000274</v>
      </c>
      <c r="D32" s="247">
        <f t="shared" si="2"/>
        <v>4.4531917103617341E-2</v>
      </c>
      <c r="E32" s="215">
        <f t="shared" si="3"/>
        <v>3.1729101543366924E-2</v>
      </c>
      <c r="F32" s="52">
        <f t="shared" si="4"/>
        <v>-0.37208232818918452</v>
      </c>
      <c r="H32" s="19">
        <f>H33-SUM(H7:H31)</f>
        <v>2431.823000000004</v>
      </c>
      <c r="I32" s="140">
        <f>I33-SUM(I7:I31)</f>
        <v>1501.1070000000036</v>
      </c>
      <c r="J32" s="247">
        <f t="shared" si="5"/>
        <v>5.7549811662106633E-2</v>
      </c>
      <c r="K32" s="215">
        <f t="shared" si="6"/>
        <v>3.9697516437527565E-2</v>
      </c>
      <c r="L32" s="52">
        <f t="shared" si="7"/>
        <v>-0.38272357815515307</v>
      </c>
      <c r="N32" s="27">
        <f t="shared" si="0"/>
        <v>6.696801713977365</v>
      </c>
      <c r="O32" s="152">
        <f t="shared" si="1"/>
        <v>6.5833117706135313</v>
      </c>
      <c r="P32" s="52">
        <f t="shared" si="8"/>
        <v>-1.6946887217365394E-2</v>
      </c>
    </row>
    <row r="33" spans="1:16" ht="26.25" customHeight="1" thickBot="1" x14ac:dyDescent="0.3">
      <c r="A33" s="12" t="s">
        <v>18</v>
      </c>
      <c r="B33" s="17">
        <v>81544.209999999977</v>
      </c>
      <c r="C33" s="145">
        <v>71863.680000000022</v>
      </c>
      <c r="D33" s="243">
        <f>SUM(D7:D32)</f>
        <v>0.99999999999999978</v>
      </c>
      <c r="E33" s="244">
        <f>SUM(E7:E32)</f>
        <v>0.99999999999999989</v>
      </c>
      <c r="F33" s="57">
        <f t="shared" si="4"/>
        <v>-0.11871511171669893</v>
      </c>
      <c r="G33" s="1"/>
      <c r="H33" s="17">
        <v>42255.967999999986</v>
      </c>
      <c r="I33" s="145">
        <v>37813.625000000007</v>
      </c>
      <c r="J33" s="243">
        <f>SUM(J7:J32)</f>
        <v>1.0000000000000004</v>
      </c>
      <c r="K33" s="244">
        <f>SUM(K7:K32)</f>
        <v>0.99999999999999989</v>
      </c>
      <c r="L33" s="57">
        <f t="shared" si="7"/>
        <v>-0.10512936302867279</v>
      </c>
      <c r="N33" s="29">
        <f t="shared" si="0"/>
        <v>5.1819703692021788</v>
      </c>
      <c r="O33" s="146">
        <f t="shared" si="1"/>
        <v>5.2618548062108692</v>
      </c>
      <c r="P33" s="57">
        <f t="shared" si="8"/>
        <v>1.5415842105826147E-2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jan-fev</v>
      </c>
      <c r="C37" s="347"/>
      <c r="D37" s="345" t="str">
        <f>B5</f>
        <v>jan-fev</v>
      </c>
      <c r="E37" s="347"/>
      <c r="F37" s="131" t="str">
        <f>F5</f>
        <v>2023/2022</v>
      </c>
      <c r="H37" s="348" t="str">
        <f>B5</f>
        <v>jan-fev</v>
      </c>
      <c r="I37" s="347"/>
      <c r="J37" s="345" t="str">
        <f>B5</f>
        <v>jan-fev</v>
      </c>
      <c r="K37" s="346"/>
      <c r="L37" s="131" t="str">
        <f>L5</f>
        <v>2023/2022</v>
      </c>
      <c r="N37" s="348" t="str">
        <f>B5</f>
        <v>jan-fev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163</v>
      </c>
      <c r="B39" s="39">
        <v>25240.379999999997</v>
      </c>
      <c r="C39" s="147">
        <v>21777.279999999999</v>
      </c>
      <c r="D39" s="247">
        <f t="shared" ref="D39:D61" si="12">B39/$B$62</f>
        <v>0.40649833529842139</v>
      </c>
      <c r="E39" s="246">
        <f t="shared" ref="E39:E61" si="13">C39/$C$62</f>
        <v>0.39233408122726188</v>
      </c>
      <c r="F39" s="52">
        <f>(C39-B39)/B39</f>
        <v>-0.13720474889839213</v>
      </c>
      <c r="H39" s="39">
        <v>10079.58</v>
      </c>
      <c r="I39" s="147">
        <v>8790.2520000000004</v>
      </c>
      <c r="J39" s="247">
        <f t="shared" ref="J39:J61" si="14">H39/$H$62</f>
        <v>0.37306613775922703</v>
      </c>
      <c r="K39" s="246">
        <f t="shared" ref="K39:K61" si="15">I39/$I$62</f>
        <v>0.35915538880255066</v>
      </c>
      <c r="L39" s="52">
        <f>(I39-H39)/H39</f>
        <v>-0.12791485359509022</v>
      </c>
      <c r="N39" s="27">
        <f t="shared" ref="N39:N62" si="16">(H39/B39)*10</f>
        <v>3.9934343302279922</v>
      </c>
      <c r="O39" s="151">
        <f t="shared" ref="O39:O62" si="17">(I39/C39)*10</f>
        <v>4.0364324653951282</v>
      </c>
      <c r="P39" s="61">
        <f t="shared" si="8"/>
        <v>1.0767207273615334E-2</v>
      </c>
    </row>
    <row r="40" spans="1:16" ht="20.100000000000001" customHeight="1" x14ac:dyDescent="0.25">
      <c r="A40" s="38" t="s">
        <v>167</v>
      </c>
      <c r="B40" s="19">
        <v>12451.05</v>
      </c>
      <c r="C40" s="140">
        <v>12451.96</v>
      </c>
      <c r="D40" s="247">
        <f t="shared" si="12"/>
        <v>0.20052515444368943</v>
      </c>
      <c r="E40" s="215">
        <f t="shared" si="13"/>
        <v>0.22433142642600984</v>
      </c>
      <c r="F40" s="52">
        <f t="shared" ref="F40:F62" si="18">(C40-B40)/B40</f>
        <v>7.3086205581043736E-5</v>
      </c>
      <c r="H40" s="19">
        <v>5034.0689999999995</v>
      </c>
      <c r="I40" s="140">
        <v>5506.9189999999999</v>
      </c>
      <c r="J40" s="247">
        <f t="shared" si="14"/>
        <v>0.18632132281736483</v>
      </c>
      <c r="K40" s="215">
        <f t="shared" si="15"/>
        <v>0.22500374671273968</v>
      </c>
      <c r="L40" s="52">
        <f t="shared" ref="L40:L62" si="19">(I40-H40)/H40</f>
        <v>9.3929979902937444E-2</v>
      </c>
      <c r="N40" s="27">
        <f t="shared" si="16"/>
        <v>4.0430879323430551</v>
      </c>
      <c r="O40" s="152">
        <f t="shared" si="17"/>
        <v>4.4225318745000788</v>
      </c>
      <c r="P40" s="52">
        <f t="shared" si="8"/>
        <v>9.3850034554437189E-2</v>
      </c>
    </row>
    <row r="41" spans="1:16" ht="20.100000000000001" customHeight="1" x14ac:dyDescent="0.25">
      <c r="A41" s="38" t="s">
        <v>169</v>
      </c>
      <c r="B41" s="19">
        <v>5238.72</v>
      </c>
      <c r="C41" s="140">
        <v>6393.67</v>
      </c>
      <c r="D41" s="247">
        <f t="shared" si="12"/>
        <v>8.4370003902260834E-2</v>
      </c>
      <c r="E41" s="215">
        <f t="shared" si="13"/>
        <v>0.11518677470833399</v>
      </c>
      <c r="F41" s="52">
        <f t="shared" si="18"/>
        <v>0.22046415918392273</v>
      </c>
      <c r="H41" s="19">
        <v>2615.1379999999999</v>
      </c>
      <c r="I41" s="140">
        <v>2917.5129999999999</v>
      </c>
      <c r="J41" s="247">
        <f t="shared" si="14"/>
        <v>9.6791675185611853E-2</v>
      </c>
      <c r="K41" s="215">
        <f t="shared" si="15"/>
        <v>0.11920483233603496</v>
      </c>
      <c r="L41" s="52">
        <f t="shared" si="19"/>
        <v>0.11562487333364435</v>
      </c>
      <c r="N41" s="27">
        <f t="shared" si="16"/>
        <v>4.9919407794270354</v>
      </c>
      <c r="O41" s="152">
        <f t="shared" si="17"/>
        <v>4.5631272805759444</v>
      </c>
      <c r="P41" s="52">
        <f t="shared" si="8"/>
        <v>-8.5901159047866216E-2</v>
      </c>
    </row>
    <row r="42" spans="1:16" ht="20.100000000000001" customHeight="1" x14ac:dyDescent="0.25">
      <c r="A42" s="38" t="s">
        <v>172</v>
      </c>
      <c r="B42" s="19">
        <v>10087.780000000001</v>
      </c>
      <c r="C42" s="140">
        <v>6619.62</v>
      </c>
      <c r="D42" s="247">
        <f t="shared" si="12"/>
        <v>0.16246450239087962</v>
      </c>
      <c r="E42" s="215">
        <f t="shared" si="13"/>
        <v>0.11925743392993098</v>
      </c>
      <c r="F42" s="52">
        <f t="shared" si="18"/>
        <v>-0.34379813992771457</v>
      </c>
      <c r="H42" s="19">
        <v>4224.24</v>
      </c>
      <c r="I42" s="140">
        <v>2810.76</v>
      </c>
      <c r="J42" s="247">
        <f t="shared" si="14"/>
        <v>0.1563478737971262</v>
      </c>
      <c r="K42" s="215">
        <f t="shared" si="15"/>
        <v>0.1148430785181878</v>
      </c>
      <c r="L42" s="52">
        <f t="shared" si="19"/>
        <v>-0.33461166979148904</v>
      </c>
      <c r="N42" s="27">
        <f t="shared" si="16"/>
        <v>4.1874822805414071</v>
      </c>
      <c r="O42" s="152">
        <f t="shared" si="17"/>
        <v>4.2461047613004981</v>
      </c>
      <c r="P42" s="52">
        <f t="shared" si="8"/>
        <v>1.3999457629110619E-2</v>
      </c>
    </row>
    <row r="43" spans="1:16" ht="20.100000000000001" customHeight="1" x14ac:dyDescent="0.25">
      <c r="A43" s="38" t="s">
        <v>175</v>
      </c>
      <c r="B43" s="19">
        <v>2028.13</v>
      </c>
      <c r="C43" s="140">
        <v>2431.7200000000003</v>
      </c>
      <c r="D43" s="247">
        <f t="shared" si="12"/>
        <v>3.2663195592490583E-2</v>
      </c>
      <c r="E43" s="215">
        <f t="shared" si="13"/>
        <v>4.3809265069005746E-2</v>
      </c>
      <c r="F43" s="52">
        <f t="shared" si="18"/>
        <v>0.19899611957813362</v>
      </c>
      <c r="H43" s="19">
        <v>1429.7939999999999</v>
      </c>
      <c r="I43" s="140">
        <v>1610.6129999999998</v>
      </c>
      <c r="J43" s="247">
        <f t="shared" si="14"/>
        <v>5.2919638057470277E-2</v>
      </c>
      <c r="K43" s="215">
        <f t="shared" si="15"/>
        <v>6.5807025580773157E-2</v>
      </c>
      <c r="L43" s="52">
        <f t="shared" si="19"/>
        <v>0.12646507119207381</v>
      </c>
      <c r="N43" s="27">
        <f t="shared" si="16"/>
        <v>7.04981436101236</v>
      </c>
      <c r="O43" s="152">
        <f t="shared" si="17"/>
        <v>6.6233489053015955</v>
      </c>
      <c r="P43" s="52">
        <f t="shared" si="8"/>
        <v>-6.0493146893235879E-2</v>
      </c>
    </row>
    <row r="44" spans="1:16" ht="20.100000000000001" customHeight="1" x14ac:dyDescent="0.25">
      <c r="A44" s="38" t="s">
        <v>174</v>
      </c>
      <c r="B44" s="19">
        <v>2171.96</v>
      </c>
      <c r="C44" s="140">
        <v>1541.5500000000002</v>
      </c>
      <c r="D44" s="247">
        <f t="shared" si="12"/>
        <v>3.4979589227054401E-2</v>
      </c>
      <c r="E44" s="215">
        <f t="shared" si="13"/>
        <v>2.777218288582806E-2</v>
      </c>
      <c r="F44" s="52">
        <f t="shared" si="18"/>
        <v>-0.29024936002504642</v>
      </c>
      <c r="H44" s="19">
        <v>1057.348</v>
      </c>
      <c r="I44" s="140">
        <v>689.29500000000007</v>
      </c>
      <c r="J44" s="247">
        <f t="shared" si="14"/>
        <v>3.9134639997643078E-2</v>
      </c>
      <c r="K44" s="215">
        <f t="shared" si="15"/>
        <v>2.8163471732625435E-2</v>
      </c>
      <c r="L44" s="52">
        <f t="shared" si="19"/>
        <v>-0.34809069483273236</v>
      </c>
      <c r="N44" s="27">
        <f t="shared" si="16"/>
        <v>4.8681743678520775</v>
      </c>
      <c r="O44" s="152">
        <f t="shared" si="17"/>
        <v>4.4714410820278285</v>
      </c>
      <c r="P44" s="52">
        <f t="shared" si="8"/>
        <v>-8.1495290810483956E-2</v>
      </c>
    </row>
    <row r="45" spans="1:16" ht="20.100000000000001" customHeight="1" x14ac:dyDescent="0.25">
      <c r="A45" s="38" t="s">
        <v>171</v>
      </c>
      <c r="B45" s="19">
        <v>831.74</v>
      </c>
      <c r="C45" s="140">
        <v>1170.21</v>
      </c>
      <c r="D45" s="247">
        <f t="shared" si="12"/>
        <v>1.3395239112925757E-2</v>
      </c>
      <c r="E45" s="215">
        <f t="shared" si="13"/>
        <v>2.1082213444147027E-2</v>
      </c>
      <c r="F45" s="52">
        <f t="shared" si="18"/>
        <v>0.40694207324404263</v>
      </c>
      <c r="H45" s="19">
        <v>292.517</v>
      </c>
      <c r="I45" s="140">
        <v>408.065</v>
      </c>
      <c r="J45" s="247">
        <f t="shared" si="14"/>
        <v>1.0826660180177727E-2</v>
      </c>
      <c r="K45" s="215">
        <f t="shared" si="15"/>
        <v>1.6672871691472878E-2</v>
      </c>
      <c r="L45" s="52">
        <f t="shared" si="19"/>
        <v>0.39501293941890558</v>
      </c>
      <c r="N45" s="27">
        <f t="shared" si="16"/>
        <v>3.5169283670377762</v>
      </c>
      <c r="O45" s="152">
        <f t="shared" si="17"/>
        <v>3.4871091513489034</v>
      </c>
      <c r="P45" s="52">
        <f t="shared" si="8"/>
        <v>-8.478766860409161E-3</v>
      </c>
    </row>
    <row r="46" spans="1:16" ht="20.100000000000001" customHeight="1" x14ac:dyDescent="0.25">
      <c r="A46" s="38" t="s">
        <v>186</v>
      </c>
      <c r="B46" s="19">
        <v>1250.98</v>
      </c>
      <c r="C46" s="140">
        <v>491.54999999999995</v>
      </c>
      <c r="D46" s="247">
        <f t="shared" si="12"/>
        <v>2.0147132788477004E-2</v>
      </c>
      <c r="E46" s="215">
        <f t="shared" si="13"/>
        <v>8.8556430200309941E-3</v>
      </c>
      <c r="F46" s="52">
        <f t="shared" si="18"/>
        <v>-0.60706805864202473</v>
      </c>
      <c r="H46" s="19">
        <v>620.02200000000005</v>
      </c>
      <c r="I46" s="140">
        <v>264.25900000000001</v>
      </c>
      <c r="J46" s="247">
        <f t="shared" si="14"/>
        <v>2.2948298725319061E-2</v>
      </c>
      <c r="K46" s="215">
        <f t="shared" si="15"/>
        <v>1.0797192604896109E-2</v>
      </c>
      <c r="L46" s="52">
        <f t="shared" si="19"/>
        <v>-0.57379092999925807</v>
      </c>
      <c r="N46" s="27">
        <f t="shared" si="16"/>
        <v>4.9562902684295516</v>
      </c>
      <c r="O46" s="152">
        <f t="shared" si="17"/>
        <v>5.3760349913538814</v>
      </c>
      <c r="P46" s="52">
        <f t="shared" si="8"/>
        <v>8.4689293845037455E-2</v>
      </c>
    </row>
    <row r="47" spans="1:16" ht="20.100000000000001" customHeight="1" x14ac:dyDescent="0.25">
      <c r="A47" s="38" t="s">
        <v>176</v>
      </c>
      <c r="B47" s="19">
        <v>347.90999999999997</v>
      </c>
      <c r="C47" s="140">
        <v>472.84000000000003</v>
      </c>
      <c r="D47" s="247">
        <f t="shared" si="12"/>
        <v>5.6031183299805228E-3</v>
      </c>
      <c r="E47" s="215">
        <f t="shared" si="13"/>
        <v>8.5185682953747444E-3</v>
      </c>
      <c r="F47" s="52">
        <f t="shared" si="18"/>
        <v>0.35908712023224421</v>
      </c>
      <c r="H47" s="19">
        <v>205.096</v>
      </c>
      <c r="I47" s="140">
        <v>245.57</v>
      </c>
      <c r="J47" s="247">
        <f t="shared" si="14"/>
        <v>7.5910278592824735E-3</v>
      </c>
      <c r="K47" s="215">
        <f t="shared" si="15"/>
        <v>1.0033590485033007E-2</v>
      </c>
      <c r="L47" s="52">
        <f t="shared" si="19"/>
        <v>0.19734173265202631</v>
      </c>
      <c r="N47" s="27">
        <f t="shared" si="16"/>
        <v>5.8950878100658226</v>
      </c>
      <c r="O47" s="152">
        <f t="shared" si="17"/>
        <v>5.1935115472464251</v>
      </c>
      <c r="P47" s="52">
        <f t="shared" si="8"/>
        <v>-0.11901031594838347</v>
      </c>
    </row>
    <row r="48" spans="1:16" ht="20.100000000000001" customHeight="1" x14ac:dyDescent="0.25">
      <c r="A48" s="38" t="s">
        <v>173</v>
      </c>
      <c r="B48" s="19">
        <v>453.4</v>
      </c>
      <c r="C48" s="140">
        <v>418.47</v>
      </c>
      <c r="D48" s="247">
        <f t="shared" si="12"/>
        <v>7.302043203165097E-3</v>
      </c>
      <c r="E48" s="215">
        <f t="shared" si="13"/>
        <v>7.5390518453715199E-3</v>
      </c>
      <c r="F48" s="52">
        <f t="shared" si="18"/>
        <v>-7.7040141155712283E-2</v>
      </c>
      <c r="H48" s="19">
        <v>242.66900000000001</v>
      </c>
      <c r="I48" s="140">
        <v>216.79900000000001</v>
      </c>
      <c r="J48" s="247">
        <f t="shared" si="14"/>
        <v>8.9816824296145154E-3</v>
      </c>
      <c r="K48" s="215">
        <f t="shared" si="15"/>
        <v>8.858054255669141E-3</v>
      </c>
      <c r="L48" s="52">
        <f t="shared" si="19"/>
        <v>-0.10660611779831788</v>
      </c>
      <c r="N48" s="27">
        <f t="shared" si="16"/>
        <v>5.352205558006176</v>
      </c>
      <c r="O48" s="152">
        <f t="shared" si="17"/>
        <v>5.1807536979950779</v>
      </c>
      <c r="P48" s="52">
        <f t="shared" si="8"/>
        <v>-3.2033870551669924E-2</v>
      </c>
    </row>
    <row r="49" spans="1:16" ht="20.100000000000001" customHeight="1" x14ac:dyDescent="0.25">
      <c r="A49" s="38" t="s">
        <v>188</v>
      </c>
      <c r="B49" s="19">
        <v>274.8</v>
      </c>
      <c r="C49" s="140">
        <v>404.51</v>
      </c>
      <c r="D49" s="247">
        <f t="shared" si="12"/>
        <v>4.4256759422800374E-3</v>
      </c>
      <c r="E49" s="215">
        <f t="shared" si="13"/>
        <v>7.2875519439176842E-3</v>
      </c>
      <c r="F49" s="52">
        <f t="shared" si="18"/>
        <v>0.47201601164483253</v>
      </c>
      <c r="H49" s="19">
        <v>117.45699999999999</v>
      </c>
      <c r="I49" s="140">
        <v>193.58</v>
      </c>
      <c r="J49" s="247">
        <f t="shared" si="14"/>
        <v>4.3473269067545997E-3</v>
      </c>
      <c r="K49" s="215">
        <f t="shared" si="15"/>
        <v>7.909363709299547E-3</v>
      </c>
      <c r="L49" s="52">
        <f t="shared" si="19"/>
        <v>0.64809249342312525</v>
      </c>
      <c r="N49" s="27">
        <f t="shared" si="16"/>
        <v>4.2742721979621541</v>
      </c>
      <c r="O49" s="152">
        <f t="shared" si="17"/>
        <v>4.7855430026451762</v>
      </c>
      <c r="P49" s="52">
        <f t="shared" si="8"/>
        <v>0.11961587400231104</v>
      </c>
    </row>
    <row r="50" spans="1:16" ht="20.100000000000001" customHeight="1" x14ac:dyDescent="0.25">
      <c r="A50" s="38" t="s">
        <v>189</v>
      </c>
      <c r="B50" s="19">
        <v>317.02</v>
      </c>
      <c r="C50" s="140">
        <v>167.74</v>
      </c>
      <c r="D50" s="247">
        <f t="shared" si="12"/>
        <v>5.105632413470223E-3</v>
      </c>
      <c r="E50" s="215">
        <f t="shared" si="13"/>
        <v>3.0219622829417135E-3</v>
      </c>
      <c r="F50" s="52">
        <f t="shared" si="18"/>
        <v>-0.47088511765819185</v>
      </c>
      <c r="H50" s="19">
        <v>191.04400000000001</v>
      </c>
      <c r="I50" s="140">
        <v>143.45699999999999</v>
      </c>
      <c r="J50" s="247">
        <f t="shared" si="14"/>
        <v>7.0709342276239467E-3</v>
      </c>
      <c r="K50" s="215">
        <f t="shared" si="15"/>
        <v>5.8614195146450302E-3</v>
      </c>
      <c r="L50" s="52">
        <f t="shared" si="19"/>
        <v>-0.24908921504993622</v>
      </c>
      <c r="N50" s="27">
        <f t="shared" si="16"/>
        <v>6.0262444009841651</v>
      </c>
      <c r="O50" s="152">
        <f t="shared" si="17"/>
        <v>8.5523429116489798</v>
      </c>
      <c r="P50" s="52">
        <f t="shared" si="8"/>
        <v>0.41918288449307989</v>
      </c>
    </row>
    <row r="51" spans="1:16" ht="20.100000000000001" customHeight="1" x14ac:dyDescent="0.25">
      <c r="A51" s="38" t="s">
        <v>185</v>
      </c>
      <c r="B51" s="19">
        <v>56.8</v>
      </c>
      <c r="C51" s="140">
        <v>177.29</v>
      </c>
      <c r="D51" s="247">
        <f t="shared" si="12"/>
        <v>9.1476853537665972E-4</v>
      </c>
      <c r="E51" s="215">
        <f t="shared" si="13"/>
        <v>3.1940127169592003E-3</v>
      </c>
      <c r="F51" s="52">
        <f t="shared" si="18"/>
        <v>2.1213028169014083</v>
      </c>
      <c r="H51" s="19">
        <v>48.367999999999995</v>
      </c>
      <c r="I51" s="140">
        <v>123.855</v>
      </c>
      <c r="J51" s="247">
        <f t="shared" si="14"/>
        <v>1.7901998844335075E-3</v>
      </c>
      <c r="K51" s="215">
        <f t="shared" si="15"/>
        <v>5.0605137008745494E-3</v>
      </c>
      <c r="L51" s="52">
        <f t="shared" si="19"/>
        <v>1.5606806152828319</v>
      </c>
      <c r="N51" s="27">
        <f t="shared" si="16"/>
        <v>8.5154929577464795</v>
      </c>
      <c r="O51" s="152">
        <f t="shared" si="17"/>
        <v>6.9860116193806761</v>
      </c>
      <c r="P51" s="52">
        <f t="shared" si="8"/>
        <v>-0.17961160275218663</v>
      </c>
    </row>
    <row r="52" spans="1:16" ht="20.100000000000001" customHeight="1" x14ac:dyDescent="0.25">
      <c r="A52" s="38" t="s">
        <v>187</v>
      </c>
      <c r="B52" s="19">
        <v>418.75</v>
      </c>
      <c r="C52" s="140">
        <v>323.35999999999996</v>
      </c>
      <c r="D52" s="247">
        <f t="shared" si="12"/>
        <v>6.7440021864256386E-3</v>
      </c>
      <c r="E52" s="215">
        <f t="shared" si="13"/>
        <v>5.8255736485753676E-3</v>
      </c>
      <c r="F52" s="52">
        <f t="shared" si="18"/>
        <v>-0.22779701492537324</v>
      </c>
      <c r="H52" s="19">
        <v>285.47399999999999</v>
      </c>
      <c r="I52" s="140">
        <v>121.539</v>
      </c>
      <c r="J52" s="247">
        <f t="shared" si="14"/>
        <v>1.0565984159129406E-2</v>
      </c>
      <c r="K52" s="215">
        <f t="shared" si="15"/>
        <v>4.9658857106341442E-3</v>
      </c>
      <c r="L52" s="52">
        <f t="shared" si="19"/>
        <v>-0.57425544883246815</v>
      </c>
      <c r="N52" s="27">
        <f t="shared" si="16"/>
        <v>6.8172895522388055</v>
      </c>
      <c r="O52" s="152">
        <f t="shared" si="17"/>
        <v>3.7586281543790205</v>
      </c>
      <c r="P52" s="52">
        <f t="shared" si="8"/>
        <v>-0.44866238619061105</v>
      </c>
    </row>
    <row r="53" spans="1:16" ht="20.100000000000001" customHeight="1" x14ac:dyDescent="0.25">
      <c r="A53" s="38" t="s">
        <v>190</v>
      </c>
      <c r="B53" s="19">
        <v>304.99</v>
      </c>
      <c r="C53" s="140">
        <v>216.28</v>
      </c>
      <c r="D53" s="247">
        <f t="shared" si="12"/>
        <v>4.9118883028966102E-3</v>
      </c>
      <c r="E53" s="215">
        <f t="shared" si="13"/>
        <v>3.8964468973091315E-3</v>
      </c>
      <c r="F53" s="52">
        <f t="shared" si="18"/>
        <v>-0.29086199547526148</v>
      </c>
      <c r="H53" s="19">
        <v>123.52800000000001</v>
      </c>
      <c r="I53" s="140">
        <v>97.53</v>
      </c>
      <c r="J53" s="247">
        <f t="shared" si="14"/>
        <v>4.5720271941015207E-3</v>
      </c>
      <c r="K53" s="215">
        <f t="shared" si="15"/>
        <v>3.98491705014973E-3</v>
      </c>
      <c r="L53" s="52">
        <f t="shared" si="19"/>
        <v>-0.21046240528463186</v>
      </c>
      <c r="N53" s="27">
        <f t="shared" si="16"/>
        <v>4.0502311551198398</v>
      </c>
      <c r="O53" s="152">
        <f t="shared" si="17"/>
        <v>4.5094322174958386</v>
      </c>
      <c r="P53" s="52">
        <f t="shared" si="8"/>
        <v>0.1133765073619389</v>
      </c>
    </row>
    <row r="54" spans="1:16" ht="20.100000000000001" customHeight="1" x14ac:dyDescent="0.25">
      <c r="A54" s="38" t="s">
        <v>178</v>
      </c>
      <c r="B54" s="19">
        <v>113.11</v>
      </c>
      <c r="C54" s="140">
        <v>51.35</v>
      </c>
      <c r="D54" s="247">
        <f t="shared" si="12"/>
        <v>1.821645581627711E-3</v>
      </c>
      <c r="E54" s="215">
        <f t="shared" si="13"/>
        <v>9.2510887819874192E-4</v>
      </c>
      <c r="F54" s="52">
        <f t="shared" si="18"/>
        <v>-0.54601715144549556</v>
      </c>
      <c r="H54" s="19">
        <v>103.93600000000001</v>
      </c>
      <c r="I54" s="140">
        <v>68.688999999999993</v>
      </c>
      <c r="J54" s="247">
        <f t="shared" si="14"/>
        <v>3.8468866851736902E-3</v>
      </c>
      <c r="K54" s="215">
        <f t="shared" si="15"/>
        <v>2.8065207347250567E-3</v>
      </c>
      <c r="L54" s="52">
        <f t="shared" si="19"/>
        <v>-0.3391221520935962</v>
      </c>
      <c r="N54" s="27">
        <f t="shared" si="16"/>
        <v>9.1889311289894806</v>
      </c>
      <c r="O54" s="152">
        <f t="shared" si="17"/>
        <v>13.376630963972735</v>
      </c>
      <c r="P54" s="52">
        <f t="shared" si="8"/>
        <v>0.45573307452177864</v>
      </c>
    </row>
    <row r="55" spans="1:16" ht="20.100000000000001" customHeight="1" x14ac:dyDescent="0.25">
      <c r="A55" s="38" t="s">
        <v>194</v>
      </c>
      <c r="B55" s="19">
        <v>107.08</v>
      </c>
      <c r="C55" s="140">
        <v>114.96000000000001</v>
      </c>
      <c r="D55" s="247">
        <f t="shared" si="12"/>
        <v>1.7245319501431819E-3</v>
      </c>
      <c r="E55" s="215">
        <f t="shared" si="13"/>
        <v>2.0710908790209813E-3</v>
      </c>
      <c r="F55" s="52">
        <f t="shared" si="18"/>
        <v>7.3589839372431923E-2</v>
      </c>
      <c r="H55" s="19">
        <v>67.3</v>
      </c>
      <c r="I55" s="140">
        <v>66.447999999999993</v>
      </c>
      <c r="J55" s="247">
        <f t="shared" si="14"/>
        <v>2.4909124260332257E-3</v>
      </c>
      <c r="K55" s="215">
        <f t="shared" si="15"/>
        <v>2.714957122406944E-3</v>
      </c>
      <c r="L55" s="52">
        <f t="shared" si="19"/>
        <v>-1.2659732540861871E-2</v>
      </c>
      <c r="N55" s="27">
        <f t="shared" si="16"/>
        <v>6.2850205453866268</v>
      </c>
      <c r="O55" s="152">
        <f t="shared" si="17"/>
        <v>5.7800974251913697</v>
      </c>
      <c r="P55" s="52">
        <f t="shared" si="8"/>
        <v>-8.0337544889313717E-2</v>
      </c>
    </row>
    <row r="56" spans="1:16" ht="20.100000000000001" customHeight="1" x14ac:dyDescent="0.25">
      <c r="A56" s="38" t="s">
        <v>191</v>
      </c>
      <c r="B56" s="19">
        <v>108.96000000000001</v>
      </c>
      <c r="C56" s="140">
        <v>113.81</v>
      </c>
      <c r="D56" s="247">
        <f t="shared" si="12"/>
        <v>1.7548095002577616E-3</v>
      </c>
      <c r="E56" s="215">
        <f t="shared" si="13"/>
        <v>2.0503727639298698E-3</v>
      </c>
      <c r="F56" s="52">
        <f t="shared" si="18"/>
        <v>4.4511747430249576E-2</v>
      </c>
      <c r="H56" s="19">
        <v>72.984000000000009</v>
      </c>
      <c r="I56" s="140">
        <v>46.681999999999995</v>
      </c>
      <c r="J56" s="247">
        <f t="shared" si="14"/>
        <v>2.7012890416286623E-3</v>
      </c>
      <c r="K56" s="215">
        <f t="shared" si="15"/>
        <v>1.9073505355797157E-3</v>
      </c>
      <c r="L56" s="52">
        <f t="shared" si="19"/>
        <v>-0.36038035733859491</v>
      </c>
      <c r="N56" s="27">
        <f t="shared" ref="N56" si="20">(H56/B56)*10</f>
        <v>6.6982378854625555</v>
      </c>
      <c r="O56" s="152">
        <f t="shared" ref="O56" si="21">(I56/C56)*10</f>
        <v>4.1017485282488355</v>
      </c>
      <c r="P56" s="52">
        <f t="shared" ref="P56" si="22">(O56-N56)/N56</f>
        <v>-0.38763767450675068</v>
      </c>
    </row>
    <row r="57" spans="1:16" ht="20.100000000000001" customHeight="1" x14ac:dyDescent="0.25">
      <c r="A57" s="38" t="s">
        <v>193</v>
      </c>
      <c r="B57" s="19">
        <v>8.11</v>
      </c>
      <c r="C57" s="140">
        <v>9.07</v>
      </c>
      <c r="D57" s="247">
        <f t="shared" si="12"/>
        <v>1.306121975687449E-4</v>
      </c>
      <c r="E57" s="215">
        <f t="shared" si="13"/>
        <v>1.6340287293598033E-4</v>
      </c>
      <c r="F57" s="52">
        <f t="shared" si="18"/>
        <v>0.1183723797780519</v>
      </c>
      <c r="H57" s="19">
        <v>6.3319999999999999</v>
      </c>
      <c r="I57" s="140">
        <v>40.514000000000003</v>
      </c>
      <c r="J57" s="247">
        <f t="shared" si="14"/>
        <v>2.3436043806303691E-4</v>
      </c>
      <c r="K57" s="215">
        <f t="shared" si="15"/>
        <v>1.6553360952503452E-3</v>
      </c>
      <c r="L57" s="52">
        <f t="shared" si="19"/>
        <v>5.3982943777637402</v>
      </c>
      <c r="N57" s="27">
        <f t="shared" ref="N57:N60" si="23">(H57/B57)*10</f>
        <v>7.8076448828606662</v>
      </c>
      <c r="O57" s="152">
        <f t="shared" ref="O57:O60" si="24">(I57/C57)*10</f>
        <v>44.668136714443222</v>
      </c>
      <c r="P57" s="52">
        <f t="shared" ref="P57:P60" si="25">(O57-N57)/N57</f>
        <v>4.7210768912529142</v>
      </c>
    </row>
    <row r="58" spans="1:16" ht="20.100000000000001" customHeight="1" x14ac:dyDescent="0.25">
      <c r="A58" s="38" t="s">
        <v>192</v>
      </c>
      <c r="B58" s="19">
        <v>47.02</v>
      </c>
      <c r="C58" s="140">
        <v>38.56</v>
      </c>
      <c r="D58" s="247">
        <f t="shared" si="12"/>
        <v>7.5726085446145325E-4</v>
      </c>
      <c r="E58" s="215">
        <f t="shared" si="13"/>
        <v>6.9468740688108062E-4</v>
      </c>
      <c r="F58" s="52">
        <f t="shared" si="18"/>
        <v>-0.17992343683538919</v>
      </c>
      <c r="H58" s="19">
        <v>31.353000000000002</v>
      </c>
      <c r="I58" s="140">
        <v>24.680999999999997</v>
      </c>
      <c r="J58" s="247">
        <f t="shared" si="14"/>
        <v>1.1604394843004416E-3</v>
      </c>
      <c r="K58" s="215">
        <f t="shared" si="15"/>
        <v>1.0084254866681583E-3</v>
      </c>
      <c r="L58" s="52">
        <f t="shared" si="19"/>
        <v>-0.21280260262175882</v>
      </c>
      <c r="N58" s="27">
        <f t="shared" ref="N58:N59" si="26">(H58/B58)*10</f>
        <v>6.6680136112292647</v>
      </c>
      <c r="O58" s="152">
        <f t="shared" ref="O58:O59" si="27">(I58/C58)*10</f>
        <v>6.4006742738589208</v>
      </c>
      <c r="P58" s="52">
        <f t="shared" ref="P58:P59" si="28">(O58-N58)/N58</f>
        <v>-4.0092800188669564E-2</v>
      </c>
    </row>
    <row r="59" spans="1:16" ht="20.100000000000001" customHeight="1" x14ac:dyDescent="0.25">
      <c r="A59" s="38" t="s">
        <v>231</v>
      </c>
      <c r="B59" s="19">
        <v>74.3</v>
      </c>
      <c r="C59" s="140">
        <v>27.86</v>
      </c>
      <c r="D59" s="247">
        <f t="shared" si="12"/>
        <v>1.1966074327198208E-3</v>
      </c>
      <c r="E59" s="215">
        <f t="shared" si="13"/>
        <v>5.0191885777248202E-4</v>
      </c>
      <c r="F59" s="52">
        <f t="shared" ref="F59:F60" si="29">(C59-B59)/B59</f>
        <v>-0.62503364737550471</v>
      </c>
      <c r="H59" s="19">
        <v>46.866</v>
      </c>
      <c r="I59" s="140">
        <v>19.762</v>
      </c>
      <c r="J59" s="247">
        <f t="shared" si="14"/>
        <v>1.7346077527261984E-3</v>
      </c>
      <c r="K59" s="215">
        <f t="shared" si="15"/>
        <v>8.0744315333803923E-4</v>
      </c>
      <c r="L59" s="52">
        <f t="shared" ref="L59:L60" si="30">(I59-H59)/H59</f>
        <v>-0.57832970597021294</v>
      </c>
      <c r="N59" s="27">
        <f t="shared" si="26"/>
        <v>6.3076716016150751</v>
      </c>
      <c r="O59" s="152">
        <f t="shared" si="27"/>
        <v>7.093323761665471</v>
      </c>
      <c r="P59" s="52">
        <f t="shared" si="28"/>
        <v>0.12455501961282038</v>
      </c>
    </row>
    <row r="60" spans="1:16" ht="20.100000000000001" customHeight="1" x14ac:dyDescent="0.25">
      <c r="A60" s="38" t="s">
        <v>196</v>
      </c>
      <c r="B60" s="19">
        <v>11.62</v>
      </c>
      <c r="C60" s="140">
        <v>27.17</v>
      </c>
      <c r="D60" s="247">
        <f t="shared" si="12"/>
        <v>1.8714102783585891E-4</v>
      </c>
      <c r="E60" s="215">
        <f t="shared" si="13"/>
        <v>4.8948798871781534E-4</v>
      </c>
      <c r="F60" s="52">
        <f t="shared" si="29"/>
        <v>1.3382099827882963</v>
      </c>
      <c r="H60" s="19">
        <v>8.7580000000000009</v>
      </c>
      <c r="I60" s="140">
        <v>19.658000000000001</v>
      </c>
      <c r="J60" s="247">
        <f t="shared" si="14"/>
        <v>3.2415172402970274E-4</v>
      </c>
      <c r="K60" s="215">
        <f t="shared" si="15"/>
        <v>8.0319388261912645E-4</v>
      </c>
      <c r="L60" s="52">
        <f t="shared" si="30"/>
        <v>1.2445763873030371</v>
      </c>
      <c r="N60" s="27">
        <f t="shared" si="23"/>
        <v>7.5370051635111892</v>
      </c>
      <c r="O60" s="152">
        <f t="shared" si="24"/>
        <v>7.2351858667648141</v>
      </c>
      <c r="P60" s="52">
        <f t="shared" si="25"/>
        <v>-4.0044990045591207E-2</v>
      </c>
    </row>
    <row r="61" spans="1:16" ht="20.100000000000001" customHeight="1" thickBot="1" x14ac:dyDescent="0.3">
      <c r="A61" s="8" t="s">
        <v>17</v>
      </c>
      <c r="B61" s="19">
        <f>B62-SUM(B39:B60)</f>
        <v>147.6000000000131</v>
      </c>
      <c r="C61" s="140">
        <f>C62-SUM(C39:C60)</f>
        <v>66.150000000001455</v>
      </c>
      <c r="D61" s="247">
        <f t="shared" si="12"/>
        <v>2.3771097855916721E-3</v>
      </c>
      <c r="E61" s="215">
        <f t="shared" si="13"/>
        <v>1.1917420115452411E-3</v>
      </c>
      <c r="F61" s="52">
        <f t="shared" ref="F61" si="31">(C61-B61)/B61</f>
        <v>-0.55182926829271284</v>
      </c>
      <c r="H61" s="19">
        <f>H62-SUM(H39:H60)</f>
        <v>114.33899999999267</v>
      </c>
      <c r="I61" s="140">
        <f>I62-SUM(I39:I60)</f>
        <v>48.347999999994499</v>
      </c>
      <c r="J61" s="247">
        <f t="shared" si="14"/>
        <v>4.2319232671648548E-3</v>
      </c>
      <c r="K61" s="215">
        <f t="shared" si="15"/>
        <v>1.9754205838266917E-3</v>
      </c>
      <c r="L61" s="52">
        <f t="shared" ref="L61" si="32">(I61-H61)/H61</f>
        <v>-0.57715215280877386</v>
      </c>
      <c r="N61" s="27">
        <f t="shared" si="16"/>
        <v>7.7465447154459701</v>
      </c>
      <c r="O61" s="152">
        <f t="shared" si="17"/>
        <v>7.3088435374139742</v>
      </c>
      <c r="P61" s="52">
        <f t="shared" ref="P61" si="33">(O61-N61)/N61</f>
        <v>-5.6502762729718187E-2</v>
      </c>
    </row>
    <row r="62" spans="1:16" ht="26.25" customHeight="1" thickBot="1" x14ac:dyDescent="0.3">
      <c r="A62" s="12" t="s">
        <v>18</v>
      </c>
      <c r="B62" s="17">
        <v>62092.210000000014</v>
      </c>
      <c r="C62" s="145">
        <v>55506.979999999996</v>
      </c>
      <c r="D62" s="253">
        <f>SUM(D39:D61)</f>
        <v>0.99999999999999989</v>
      </c>
      <c r="E62" s="254">
        <f>SUM(E39:E61)</f>
        <v>1</v>
      </c>
      <c r="F62" s="57">
        <f t="shared" si="18"/>
        <v>-0.10605565496863481</v>
      </c>
      <c r="G62" s="1"/>
      <c r="H62" s="17">
        <v>27018.211999999996</v>
      </c>
      <c r="I62" s="145">
        <v>24474.787999999997</v>
      </c>
      <c r="J62" s="253">
        <f>SUM(J39:J61)</f>
        <v>0.99999999999999978</v>
      </c>
      <c r="K62" s="254">
        <f>SUM(K39:K61)</f>
        <v>0.99999999999999989</v>
      </c>
      <c r="L62" s="57">
        <f t="shared" si="19"/>
        <v>-9.4137391475053914E-2</v>
      </c>
      <c r="M62" s="1"/>
      <c r="N62" s="29">
        <f t="shared" si="16"/>
        <v>4.3513046161507205</v>
      </c>
      <c r="O62" s="146">
        <f t="shared" si="17"/>
        <v>4.4093171705612519</v>
      </c>
      <c r="P62" s="57">
        <f t="shared" si="8"/>
        <v>1.3332220914896756E-2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jan-fev</v>
      </c>
      <c r="C66" s="347"/>
      <c r="D66" s="345" t="str">
        <f>B5</f>
        <v>jan-fev</v>
      </c>
      <c r="E66" s="347"/>
      <c r="F66" s="131" t="str">
        <f>F37</f>
        <v>2023/2022</v>
      </c>
      <c r="H66" s="348" t="str">
        <f>B5</f>
        <v>jan-fev</v>
      </c>
      <c r="I66" s="347"/>
      <c r="J66" s="345" t="str">
        <f>B5</f>
        <v>jan-fev</v>
      </c>
      <c r="K66" s="346"/>
      <c r="L66" s="131" t="str">
        <f>L37</f>
        <v>2023/2022</v>
      </c>
      <c r="N66" s="348" t="str">
        <f>B5</f>
        <v>jan-fev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162</v>
      </c>
      <c r="B68" s="39">
        <v>5531.41</v>
      </c>
      <c r="C68" s="147">
        <v>4927.92</v>
      </c>
      <c r="D68" s="247">
        <f>B68/$B$96</f>
        <v>0.28436201932963184</v>
      </c>
      <c r="E68" s="246">
        <f>C68/$C$96</f>
        <v>0.3012783752223861</v>
      </c>
      <c r="F68" s="61">
        <f t="shared" ref="F68:F94" si="34">(C68-B68)/B68</f>
        <v>-0.10910238076729076</v>
      </c>
      <c r="H68" s="19">
        <v>5368.07</v>
      </c>
      <c r="I68" s="147">
        <v>4942.1580000000004</v>
      </c>
      <c r="J68" s="245">
        <f>H68/$H$96</f>
        <v>0.3522874365490562</v>
      </c>
      <c r="K68" s="246">
        <f>I68/$I$96</f>
        <v>0.37050891318336082</v>
      </c>
      <c r="L68" s="61">
        <f t="shared" ref="L68:L82" si="35">(I68-H68)/H68</f>
        <v>-7.9341737346942082E-2</v>
      </c>
      <c r="N68" s="41">
        <f t="shared" ref="N68:N96" si="36">(H68/B68)*10</f>
        <v>9.7047045870763498</v>
      </c>
      <c r="O68" s="149">
        <f t="shared" ref="O68:O96" si="37">(I68/C68)*10</f>
        <v>10.028892514488872</v>
      </c>
      <c r="P68" s="61">
        <f t="shared" si="8"/>
        <v>3.3405233977368012E-2</v>
      </c>
    </row>
    <row r="69" spans="1:16" ht="20.100000000000001" customHeight="1" x14ac:dyDescent="0.25">
      <c r="A69" s="38" t="s">
        <v>166</v>
      </c>
      <c r="B69" s="19">
        <v>5240.9799999999996</v>
      </c>
      <c r="C69" s="140">
        <v>4442.1099999999997</v>
      </c>
      <c r="D69" s="247">
        <f t="shared" ref="D69:D95" si="38">B69/$B$96</f>
        <v>0.26943142093358002</v>
      </c>
      <c r="E69" s="215">
        <f t="shared" ref="E69:E95" si="39">C69/$C$96</f>
        <v>0.27157739641859313</v>
      </c>
      <c r="F69" s="52">
        <f t="shared" si="34"/>
        <v>-0.15242759941842937</v>
      </c>
      <c r="H69" s="19">
        <v>3110.2649999999999</v>
      </c>
      <c r="I69" s="140">
        <v>2444.6590000000001</v>
      </c>
      <c r="J69" s="214">
        <f t="shared" ref="J69:J96" si="40">H69/$H$96</f>
        <v>0.20411568475043179</v>
      </c>
      <c r="K69" s="215">
        <f t="shared" ref="K69:K96" si="41">I69/$I$96</f>
        <v>0.18327377416786789</v>
      </c>
      <c r="L69" s="52">
        <f t="shared" si="35"/>
        <v>-0.21400298688375421</v>
      </c>
      <c r="N69" s="40">
        <f t="shared" si="36"/>
        <v>5.9345103396692984</v>
      </c>
      <c r="O69" s="143">
        <f t="shared" si="37"/>
        <v>5.5033733968767109</v>
      </c>
      <c r="P69" s="52">
        <f t="shared" si="8"/>
        <v>-7.2649118143858979E-2</v>
      </c>
    </row>
    <row r="70" spans="1:16" ht="20.100000000000001" customHeight="1" x14ac:dyDescent="0.25">
      <c r="A70" s="38" t="s">
        <v>168</v>
      </c>
      <c r="B70" s="19">
        <v>1856.24</v>
      </c>
      <c r="C70" s="140">
        <v>1319.78</v>
      </c>
      <c r="D70" s="247">
        <f t="shared" si="38"/>
        <v>9.5426691342792497E-2</v>
      </c>
      <c r="E70" s="215">
        <f t="shared" si="39"/>
        <v>8.0687424725036261E-2</v>
      </c>
      <c r="F70" s="52">
        <f t="shared" si="34"/>
        <v>-0.28900357712364783</v>
      </c>
      <c r="H70" s="19">
        <v>1767.2080000000001</v>
      </c>
      <c r="I70" s="140">
        <v>1131.509</v>
      </c>
      <c r="J70" s="214">
        <f t="shared" si="40"/>
        <v>0.11597560690694879</v>
      </c>
      <c r="K70" s="215">
        <f t="shared" si="41"/>
        <v>8.482816005623281E-2</v>
      </c>
      <c r="L70" s="52">
        <f t="shared" si="35"/>
        <v>-0.35971939918787149</v>
      </c>
      <c r="N70" s="40">
        <f t="shared" si="36"/>
        <v>9.5203637460673196</v>
      </c>
      <c r="O70" s="143">
        <f t="shared" si="37"/>
        <v>8.5734667899195323</v>
      </c>
      <c r="P70" s="52">
        <f t="shared" si="8"/>
        <v>-9.9460165746180912E-2</v>
      </c>
    </row>
    <row r="71" spans="1:16" ht="20.100000000000001" customHeight="1" x14ac:dyDescent="0.25">
      <c r="A71" s="38" t="s">
        <v>177</v>
      </c>
      <c r="B71" s="19">
        <v>184.54000000000002</v>
      </c>
      <c r="C71" s="140">
        <v>320.86</v>
      </c>
      <c r="D71" s="247">
        <f t="shared" si="38"/>
        <v>9.4869422167386374E-3</v>
      </c>
      <c r="E71" s="215">
        <f t="shared" si="39"/>
        <v>1.9616426296257813E-2</v>
      </c>
      <c r="F71" s="52">
        <f t="shared" si="34"/>
        <v>0.73870163650157139</v>
      </c>
      <c r="H71" s="19">
        <v>492.11599999999999</v>
      </c>
      <c r="I71" s="140">
        <v>887.44100000000003</v>
      </c>
      <c r="J71" s="214">
        <f t="shared" si="40"/>
        <v>3.2295831485948459E-2</v>
      </c>
      <c r="K71" s="215">
        <f t="shared" si="41"/>
        <v>6.6530612826290636E-2</v>
      </c>
      <c r="L71" s="52">
        <f t="shared" si="35"/>
        <v>0.80331669768916281</v>
      </c>
      <c r="N71" s="40">
        <f t="shared" si="36"/>
        <v>26.667172428741736</v>
      </c>
      <c r="O71" s="143">
        <f t="shared" si="37"/>
        <v>27.658199837935548</v>
      </c>
      <c r="P71" s="52">
        <f t="shared" si="8"/>
        <v>3.7162823011774884E-2</v>
      </c>
    </row>
    <row r="72" spans="1:16" ht="20.100000000000001" customHeight="1" x14ac:dyDescent="0.25">
      <c r="A72" s="38" t="s">
        <v>170</v>
      </c>
      <c r="B72" s="19">
        <v>1794.5700000000002</v>
      </c>
      <c r="C72" s="140">
        <v>1483.3600000000001</v>
      </c>
      <c r="D72" s="247">
        <f t="shared" si="38"/>
        <v>9.2256323257248599E-2</v>
      </c>
      <c r="E72" s="215">
        <f t="shared" si="39"/>
        <v>9.0688219506379703E-2</v>
      </c>
      <c r="F72" s="52">
        <f t="shared" si="34"/>
        <v>-0.17341758750006966</v>
      </c>
      <c r="H72" s="19">
        <v>1014.8670000000001</v>
      </c>
      <c r="I72" s="140">
        <v>793.71100000000001</v>
      </c>
      <c r="J72" s="214">
        <f t="shared" si="40"/>
        <v>6.660212960491034E-2</v>
      </c>
      <c r="K72" s="215">
        <f t="shared" si="41"/>
        <v>5.9503763334089785E-2</v>
      </c>
      <c r="L72" s="52">
        <f t="shared" si="35"/>
        <v>-0.21791623927076165</v>
      </c>
      <c r="N72" s="40">
        <f t="shared" si="36"/>
        <v>5.6552098831474948</v>
      </c>
      <c r="O72" s="143">
        <f t="shared" si="37"/>
        <v>5.3507644806385501</v>
      </c>
      <c r="P72" s="52">
        <f t="shared" ref="P72:P76" si="42">(O72-N72)/N72</f>
        <v>-5.3834501070630626E-2</v>
      </c>
    </row>
    <row r="73" spans="1:16" ht="20.100000000000001" customHeight="1" x14ac:dyDescent="0.25">
      <c r="A73" s="38" t="s">
        <v>182</v>
      </c>
      <c r="B73" s="19">
        <v>618.48</v>
      </c>
      <c r="C73" s="140">
        <v>838.17000000000007</v>
      </c>
      <c r="D73" s="247">
        <f t="shared" si="38"/>
        <v>3.1795188155459585E-2</v>
      </c>
      <c r="E73" s="215">
        <f t="shared" si="39"/>
        <v>5.1243221432196014E-2</v>
      </c>
      <c r="F73" s="52">
        <f t="shared" si="34"/>
        <v>0.35520954598370208</v>
      </c>
      <c r="H73" s="19">
        <v>590.76800000000003</v>
      </c>
      <c r="I73" s="140">
        <v>730.88599999999997</v>
      </c>
      <c r="J73" s="214">
        <f t="shared" si="40"/>
        <v>3.8770013117417033E-2</v>
      </c>
      <c r="K73" s="215">
        <f t="shared" si="41"/>
        <v>5.479383247579981E-2</v>
      </c>
      <c r="L73" s="52">
        <f t="shared" si="35"/>
        <v>0.23717940037375065</v>
      </c>
      <c r="N73" s="40">
        <f t="shared" si="36"/>
        <v>9.5519337731212008</v>
      </c>
      <c r="O73" s="143">
        <f t="shared" si="37"/>
        <v>8.7200209981268699</v>
      </c>
      <c r="P73" s="52">
        <f t="shared" si="42"/>
        <v>-8.7093649804744627E-2</v>
      </c>
    </row>
    <row r="74" spans="1:16" ht="20.100000000000001" customHeight="1" x14ac:dyDescent="0.25">
      <c r="A74" s="38" t="s">
        <v>201</v>
      </c>
      <c r="B74" s="19">
        <v>48.61</v>
      </c>
      <c r="C74" s="140">
        <v>288.36</v>
      </c>
      <c r="D74" s="247">
        <f t="shared" si="38"/>
        <v>2.4989718280896559E-3</v>
      </c>
      <c r="E74" s="215">
        <f t="shared" si="39"/>
        <v>1.7629472937695265E-2</v>
      </c>
      <c r="F74" s="52">
        <f t="shared" si="34"/>
        <v>4.932112734005349</v>
      </c>
      <c r="H74" s="19">
        <v>45.262999999999998</v>
      </c>
      <c r="I74" s="140">
        <v>340.52100000000002</v>
      </c>
      <c r="J74" s="214">
        <f t="shared" si="40"/>
        <v>2.9704505046543603E-3</v>
      </c>
      <c r="K74" s="215">
        <f t="shared" si="41"/>
        <v>2.5528537457950799E-2</v>
      </c>
      <c r="L74" s="52">
        <f t="shared" si="35"/>
        <v>6.5231646156905212</v>
      </c>
      <c r="N74" s="40">
        <f t="shared" si="36"/>
        <v>9.3114585476239462</v>
      </c>
      <c r="O74" s="143">
        <f t="shared" si="37"/>
        <v>11.808884727424054</v>
      </c>
      <c r="P74" s="52">
        <f t="shared" si="42"/>
        <v>0.26820998740711671</v>
      </c>
    </row>
    <row r="75" spans="1:16" ht="20.100000000000001" customHeight="1" x14ac:dyDescent="0.25">
      <c r="A75" s="38" t="s">
        <v>202</v>
      </c>
      <c r="B75" s="19">
        <v>328.16999999999996</v>
      </c>
      <c r="C75" s="140">
        <v>121.15</v>
      </c>
      <c r="D75" s="247">
        <f t="shared" si="38"/>
        <v>1.6870758790869828E-2</v>
      </c>
      <c r="E75" s="215">
        <f t="shared" si="39"/>
        <v>7.4067507504570031E-3</v>
      </c>
      <c r="F75" s="52">
        <f t="shared" si="34"/>
        <v>-0.63083158119267446</v>
      </c>
      <c r="H75" s="19">
        <v>466.43799999999999</v>
      </c>
      <c r="I75" s="140">
        <v>291.63599999999997</v>
      </c>
      <c r="J75" s="214">
        <f t="shared" si="40"/>
        <v>3.0610675220157094E-2</v>
      </c>
      <c r="K75" s="215">
        <f t="shared" si="41"/>
        <v>2.1863675221460464E-2</v>
      </c>
      <c r="L75" s="52">
        <f t="shared" si="35"/>
        <v>-0.3747593463654334</v>
      </c>
      <c r="N75" s="40">
        <f t="shared" si="36"/>
        <v>14.213304080202336</v>
      </c>
      <c r="O75" s="143">
        <f t="shared" si="37"/>
        <v>24.072307057366899</v>
      </c>
      <c r="P75" s="52">
        <f t="shared" si="42"/>
        <v>0.69364610237932889</v>
      </c>
    </row>
    <row r="76" spans="1:16" ht="20.100000000000001" customHeight="1" x14ac:dyDescent="0.25">
      <c r="A76" s="38" t="s">
        <v>164</v>
      </c>
      <c r="B76" s="19">
        <v>996.13000000000011</v>
      </c>
      <c r="C76" s="140">
        <v>522.29999999999995</v>
      </c>
      <c r="D76" s="247">
        <f t="shared" si="38"/>
        <v>5.1209644252519018E-2</v>
      </c>
      <c r="E76" s="215">
        <f t="shared" si="39"/>
        <v>3.1931868897760562E-2</v>
      </c>
      <c r="F76" s="52">
        <f t="shared" si="34"/>
        <v>-0.47567084617469618</v>
      </c>
      <c r="H76" s="19">
        <v>433.89699999999999</v>
      </c>
      <c r="I76" s="140">
        <v>254.49</v>
      </c>
      <c r="J76" s="214">
        <f t="shared" si="40"/>
        <v>2.8475124552460353E-2</v>
      </c>
      <c r="K76" s="215">
        <f t="shared" si="41"/>
        <v>1.9078874717488491E-2</v>
      </c>
      <c r="L76" s="52">
        <f t="shared" si="35"/>
        <v>-0.41347831397774121</v>
      </c>
      <c r="N76" s="40">
        <f t="shared" si="36"/>
        <v>4.3558270506861545</v>
      </c>
      <c r="O76" s="143">
        <f t="shared" si="37"/>
        <v>4.8724870763928783</v>
      </c>
      <c r="P76" s="52">
        <f t="shared" si="42"/>
        <v>0.11861353072439745</v>
      </c>
    </row>
    <row r="77" spans="1:16" ht="20.100000000000001" customHeight="1" x14ac:dyDescent="0.25">
      <c r="A77" s="38" t="s">
        <v>209</v>
      </c>
      <c r="B77" s="19">
        <v>279</v>
      </c>
      <c r="C77" s="140">
        <v>282.89999999999998</v>
      </c>
      <c r="D77" s="247">
        <f t="shared" si="38"/>
        <v>1.4342998149290558E-2</v>
      </c>
      <c r="E77" s="215">
        <f t="shared" si="39"/>
        <v>1.7295664773456756E-2</v>
      </c>
      <c r="F77" s="52">
        <f t="shared" si="34"/>
        <v>1.3978494623655833E-2</v>
      </c>
      <c r="H77" s="19">
        <v>206.83499999999998</v>
      </c>
      <c r="I77" s="140">
        <v>250.93199999999999</v>
      </c>
      <c r="J77" s="214">
        <f t="shared" si="40"/>
        <v>1.3573849062814761E-2</v>
      </c>
      <c r="K77" s="215">
        <f t="shared" si="41"/>
        <v>1.8812134821049244E-2</v>
      </c>
      <c r="L77" s="52">
        <f t="shared" si="35"/>
        <v>0.21319892668068757</v>
      </c>
      <c r="N77" s="40">
        <f t="shared" ref="N77:N78" si="43">(H77/B77)*10</f>
        <v>7.4134408602150526</v>
      </c>
      <c r="O77" s="143">
        <f t="shared" ref="O77:O78" si="44">(I77/C77)*10</f>
        <v>8.8699893955461295</v>
      </c>
      <c r="P77" s="52">
        <f t="shared" ref="P77:P78" si="45">(O77-N77)/N77</f>
        <v>0.19647402101064643</v>
      </c>
    </row>
    <row r="78" spans="1:16" ht="20.100000000000001" customHeight="1" x14ac:dyDescent="0.25">
      <c r="A78" s="38" t="s">
        <v>183</v>
      </c>
      <c r="B78" s="19">
        <v>44.58</v>
      </c>
      <c r="C78" s="140">
        <v>288.37</v>
      </c>
      <c r="D78" s="247">
        <f t="shared" si="38"/>
        <v>2.2917951881554592E-3</v>
      </c>
      <c r="E78" s="215">
        <f t="shared" si="39"/>
        <v>1.763008430795944E-2</v>
      </c>
      <c r="F78" s="52">
        <f t="shared" si="34"/>
        <v>5.4685957828622707</v>
      </c>
      <c r="H78" s="19">
        <v>42.465000000000003</v>
      </c>
      <c r="I78" s="140">
        <v>196.47499999999999</v>
      </c>
      <c r="J78" s="214">
        <f t="shared" si="40"/>
        <v>2.7868276667509318E-3</v>
      </c>
      <c r="K78" s="215">
        <f t="shared" si="41"/>
        <v>1.472954501205765E-2</v>
      </c>
      <c r="L78" s="52">
        <f t="shared" si="35"/>
        <v>3.6267514423642995</v>
      </c>
      <c r="N78" s="40">
        <f t="shared" si="43"/>
        <v>9.525572005383582</v>
      </c>
      <c r="O78" s="143">
        <f t="shared" si="44"/>
        <v>6.8132954190796546</v>
      </c>
      <c r="P78" s="52">
        <f t="shared" si="45"/>
        <v>-0.28473634809237974</v>
      </c>
    </row>
    <row r="79" spans="1:16" ht="20.100000000000001" customHeight="1" x14ac:dyDescent="0.25">
      <c r="A79" s="38" t="s">
        <v>200</v>
      </c>
      <c r="B79" s="19">
        <v>239.51</v>
      </c>
      <c r="C79" s="140">
        <v>229.82</v>
      </c>
      <c r="D79" s="247">
        <f t="shared" si="38"/>
        <v>1.2312872712317497E-2</v>
      </c>
      <c r="E79" s="215">
        <f t="shared" si="39"/>
        <v>1.4050511411225987E-2</v>
      </c>
      <c r="F79" s="52">
        <f t="shared" si="34"/>
        <v>-4.0457600935242782E-2</v>
      </c>
      <c r="H79" s="19">
        <v>128.61099999999999</v>
      </c>
      <c r="I79" s="140">
        <v>127.163</v>
      </c>
      <c r="J79" s="214">
        <f t="shared" si="40"/>
        <v>8.4402847768398452E-3</v>
      </c>
      <c r="K79" s="215">
        <f t="shared" si="41"/>
        <v>9.5332898962630711E-3</v>
      </c>
      <c r="L79" s="52">
        <f t="shared" ref="L79:L80" si="46">(I79-H79)/H79</f>
        <v>-1.125875702700386E-2</v>
      </c>
      <c r="N79" s="40">
        <f t="shared" ref="N79:N80" si="47">(H79/B79)*10</f>
        <v>5.3697549162874205</v>
      </c>
      <c r="O79" s="143">
        <f t="shared" ref="O79:O80" si="48">(I79/C79)*10</f>
        <v>5.5331563832564612</v>
      </c>
      <c r="P79" s="52">
        <f t="shared" ref="P79:P80" si="49">(O79-N79)/N79</f>
        <v>3.0429967385180841E-2</v>
      </c>
    </row>
    <row r="80" spans="1:16" ht="20.100000000000001" customHeight="1" x14ac:dyDescent="0.25">
      <c r="A80" s="38" t="s">
        <v>214</v>
      </c>
      <c r="B80" s="19">
        <v>15.65</v>
      </c>
      <c r="C80" s="140">
        <v>148.81</v>
      </c>
      <c r="D80" s="247">
        <f t="shared" si="38"/>
        <v>8.0454451984371769E-4</v>
      </c>
      <c r="E80" s="215">
        <f t="shared" si="39"/>
        <v>9.0978009011597749E-3</v>
      </c>
      <c r="F80" s="52">
        <f t="shared" si="34"/>
        <v>8.508626198083066</v>
      </c>
      <c r="H80" s="19">
        <v>16.126000000000001</v>
      </c>
      <c r="I80" s="140">
        <v>122.926</v>
      </c>
      <c r="J80" s="214">
        <f t="shared" si="40"/>
        <v>1.0582923102325568E-3</v>
      </c>
      <c r="K80" s="215">
        <f t="shared" si="41"/>
        <v>9.2156460117175151E-3</v>
      </c>
      <c r="L80" s="52">
        <f t="shared" si="46"/>
        <v>6.6228450948778361</v>
      </c>
      <c r="N80" s="40">
        <f t="shared" si="47"/>
        <v>10.304153354632588</v>
      </c>
      <c r="O80" s="143">
        <f t="shared" si="48"/>
        <v>8.2606007660775482</v>
      </c>
      <c r="P80" s="52">
        <f t="shared" si="49"/>
        <v>-0.19832319242767188</v>
      </c>
    </row>
    <row r="81" spans="1:16" ht="20.100000000000001" customHeight="1" x14ac:dyDescent="0.25">
      <c r="A81" s="38" t="s">
        <v>181</v>
      </c>
      <c r="B81" s="19">
        <v>336.33</v>
      </c>
      <c r="C81" s="140">
        <v>213.49</v>
      </c>
      <c r="D81" s="247">
        <f t="shared" si="38"/>
        <v>1.7290252930289941E-2</v>
      </c>
      <c r="E81" s="215">
        <f t="shared" si="39"/>
        <v>1.3052143769831329E-2</v>
      </c>
      <c r="F81" s="52">
        <f t="shared" si="34"/>
        <v>-0.3652365236523652</v>
      </c>
      <c r="H81" s="19">
        <v>268.392</v>
      </c>
      <c r="I81" s="140">
        <v>114.496</v>
      </c>
      <c r="J81" s="214">
        <f t="shared" si="40"/>
        <v>1.7613617123151206E-2</v>
      </c>
      <c r="K81" s="215">
        <f t="shared" si="41"/>
        <v>8.5836568810309342E-3</v>
      </c>
      <c r="L81" s="52">
        <f t="shared" si="35"/>
        <v>-0.57340010134430242</v>
      </c>
      <c r="N81" s="40">
        <f t="shared" ref="N81" si="50">(H81/B81)*10</f>
        <v>7.9800196235839804</v>
      </c>
      <c r="O81" s="143">
        <f t="shared" ref="O81" si="51">(I81/C81)*10</f>
        <v>5.3630615017096819</v>
      </c>
      <c r="P81" s="52">
        <f t="shared" ref="P81" si="52">(O81-N81)/N81</f>
        <v>-0.32793880783703788</v>
      </c>
    </row>
    <row r="82" spans="1:16" ht="20.100000000000001" customHeight="1" x14ac:dyDescent="0.25">
      <c r="A82" s="38" t="s">
        <v>179</v>
      </c>
      <c r="B82" s="19">
        <v>224.24</v>
      </c>
      <c r="C82" s="140">
        <v>103.2</v>
      </c>
      <c r="D82" s="247">
        <f t="shared" si="38"/>
        <v>1.1527863458770304E-2</v>
      </c>
      <c r="E82" s="215">
        <f t="shared" si="39"/>
        <v>6.3093411262663043E-3</v>
      </c>
      <c r="F82" s="52">
        <f t="shared" si="34"/>
        <v>-0.5397788084195505</v>
      </c>
      <c r="H82" s="19">
        <v>192.666</v>
      </c>
      <c r="I82" s="140">
        <v>90.704999999999998</v>
      </c>
      <c r="J82" s="214">
        <f t="shared" si="40"/>
        <v>1.2643987736776992E-2</v>
      </c>
      <c r="K82" s="215">
        <f t="shared" si="41"/>
        <v>6.8000681018892438E-3</v>
      </c>
      <c r="L82" s="52">
        <f t="shared" si="35"/>
        <v>-0.52921117374108562</v>
      </c>
      <c r="N82" s="40">
        <f t="shared" ref="N82" si="53">(H82/B82)*10</f>
        <v>8.5919550481626832</v>
      </c>
      <c r="O82" s="143">
        <f t="shared" ref="O82" si="54">(I82/C82)*10</f>
        <v>8.7892441860465116</v>
      </c>
      <c r="P82" s="52">
        <f t="shared" ref="P82" si="55">(O82-N82)/N82</f>
        <v>2.2962077522276726E-2</v>
      </c>
    </row>
    <row r="83" spans="1:16" ht="20.100000000000001" customHeight="1" x14ac:dyDescent="0.25">
      <c r="A83" s="38" t="s">
        <v>204</v>
      </c>
      <c r="B83" s="19">
        <v>33.159999999999997</v>
      </c>
      <c r="C83" s="140">
        <v>81</v>
      </c>
      <c r="D83" s="247">
        <f t="shared" si="38"/>
        <v>1.7047090273493723E-3</v>
      </c>
      <c r="E83" s="215">
        <f t="shared" si="39"/>
        <v>4.9520991398020412E-3</v>
      </c>
      <c r="F83" s="52">
        <f t="shared" si="34"/>
        <v>1.4427020506634503</v>
      </c>
      <c r="H83" s="19">
        <v>32.409999999999997</v>
      </c>
      <c r="I83" s="140">
        <v>62.966000000000001</v>
      </c>
      <c r="J83" s="214">
        <f t="shared" si="40"/>
        <v>2.1269536013045491E-3</v>
      </c>
      <c r="K83" s="215">
        <f t="shared" si="41"/>
        <v>4.7205014949954043E-3</v>
      </c>
      <c r="L83" s="52">
        <f t="shared" ref="L83" si="56">(I83-H83)/H83</f>
        <v>0.94279543350817674</v>
      </c>
      <c r="N83" s="40">
        <f t="shared" ref="N83" si="57">(H83/B83)*10</f>
        <v>9.773823884197828</v>
      </c>
      <c r="O83" s="143">
        <f t="shared" ref="O83" si="58">(I83/C83)*10</f>
        <v>7.7735802469135802</v>
      </c>
      <c r="P83" s="52">
        <f t="shared" ref="P83" si="59">(O83-N83)/N83</f>
        <v>-0.20465312870208474</v>
      </c>
    </row>
    <row r="84" spans="1:16" ht="20.100000000000001" customHeight="1" x14ac:dyDescent="0.25">
      <c r="A84" s="38" t="s">
        <v>208</v>
      </c>
      <c r="B84" s="19">
        <v>14.950000000000001</v>
      </c>
      <c r="C84" s="140">
        <v>55.24</v>
      </c>
      <c r="D84" s="247">
        <f t="shared" si="38"/>
        <v>7.6855850298169842E-4</v>
      </c>
      <c r="E84" s="215">
        <f t="shared" si="39"/>
        <v>3.3772093392921572E-3</v>
      </c>
      <c r="F84" s="52">
        <f t="shared" si="34"/>
        <v>2.6949832775919731</v>
      </c>
      <c r="H84" s="19">
        <v>14.126000000000001</v>
      </c>
      <c r="I84" s="140">
        <v>45.578000000000003</v>
      </c>
      <c r="J84" s="214">
        <f t="shared" si="40"/>
        <v>9.270393882143804E-4</v>
      </c>
      <c r="K84" s="215">
        <f t="shared" si="41"/>
        <v>3.4169395727678517E-3</v>
      </c>
      <c r="L84" s="52">
        <f t="shared" ref="L84:L94" si="60">(I84-H84)/H84</f>
        <v>2.2265326348577092</v>
      </c>
      <c r="N84" s="40">
        <f t="shared" ref="N84:N90" si="61">(H84/B84)*10</f>
        <v>9.4488294314381278</v>
      </c>
      <c r="O84" s="143">
        <f t="shared" ref="O84:O90" si="62">(I84/C84)*10</f>
        <v>8.2509051412020273</v>
      </c>
      <c r="P84" s="52">
        <f t="shared" ref="P84:P90" si="63">(O84-N84)/N84</f>
        <v>-0.12678017937866135</v>
      </c>
    </row>
    <row r="85" spans="1:16" ht="20.100000000000001" customHeight="1" x14ac:dyDescent="0.25">
      <c r="A85" s="38" t="s">
        <v>232</v>
      </c>
      <c r="B85" s="19">
        <v>94.13</v>
      </c>
      <c r="C85" s="140">
        <v>55.83</v>
      </c>
      <c r="D85" s="247">
        <f t="shared" si="38"/>
        <v>4.8390910960312552E-3</v>
      </c>
      <c r="E85" s="215">
        <f t="shared" si="39"/>
        <v>3.4132801848783694E-3</v>
      </c>
      <c r="F85" s="52">
        <f t="shared" si="34"/>
        <v>-0.40688409646233931</v>
      </c>
      <c r="H85" s="19">
        <v>93.164000000000001</v>
      </c>
      <c r="I85" s="140">
        <v>44.724000000000004</v>
      </c>
      <c r="J85" s="214">
        <f t="shared" si="40"/>
        <v>6.1140236134506953E-3</v>
      </c>
      <c r="K85" s="215">
        <f t="shared" si="41"/>
        <v>3.3529160000980605E-3</v>
      </c>
      <c r="L85" s="52">
        <f t="shared" si="60"/>
        <v>-0.51994332574814306</v>
      </c>
      <c r="N85" s="40">
        <f t="shared" si="61"/>
        <v>9.8973759694040169</v>
      </c>
      <c r="O85" s="143">
        <f t="shared" si="62"/>
        <v>8.0107469102633004</v>
      </c>
      <c r="P85" s="52">
        <f t="shared" si="63"/>
        <v>-0.19061911611450305</v>
      </c>
    </row>
    <row r="86" spans="1:16" ht="20.100000000000001" customHeight="1" x14ac:dyDescent="0.25">
      <c r="A86" s="38" t="s">
        <v>210</v>
      </c>
      <c r="B86" s="19">
        <v>12.83</v>
      </c>
      <c r="C86" s="140">
        <v>67.05</v>
      </c>
      <c r="D86" s="247">
        <f t="shared" si="38"/>
        <v>6.5957228048529697E-4</v>
      </c>
      <c r="E86" s="215">
        <f t="shared" si="39"/>
        <v>4.0992376212805777E-3</v>
      </c>
      <c r="F86" s="52">
        <f t="shared" si="34"/>
        <v>4.2260327357755259</v>
      </c>
      <c r="H86" s="19">
        <v>10.306000000000001</v>
      </c>
      <c r="I86" s="140">
        <v>44.636000000000003</v>
      </c>
      <c r="J86" s="214">
        <f t="shared" si="40"/>
        <v>6.7634630715966335E-4</v>
      </c>
      <c r="K86" s="215">
        <f t="shared" si="41"/>
        <v>3.3463187232889951E-3</v>
      </c>
      <c r="L86" s="52">
        <f t="shared" si="60"/>
        <v>3.3310692800310493</v>
      </c>
      <c r="N86" s="40">
        <f t="shared" si="61"/>
        <v>8.0327357755261115</v>
      </c>
      <c r="O86" s="143">
        <f t="shared" si="62"/>
        <v>6.6571215510812829</v>
      </c>
      <c r="P86" s="52">
        <f t="shared" si="63"/>
        <v>-0.17125102367191103</v>
      </c>
    </row>
    <row r="87" spans="1:16" ht="20.100000000000001" customHeight="1" x14ac:dyDescent="0.25">
      <c r="A87" s="38" t="s">
        <v>233</v>
      </c>
      <c r="B87" s="19">
        <v>89.55</v>
      </c>
      <c r="C87" s="140">
        <v>77.760000000000005</v>
      </c>
      <c r="D87" s="247">
        <f t="shared" si="38"/>
        <v>4.6036397285626144E-3</v>
      </c>
      <c r="E87" s="215">
        <f t="shared" si="39"/>
        <v>4.7540151742099593E-3</v>
      </c>
      <c r="F87" s="52">
        <f t="shared" si="34"/>
        <v>-0.13165829145728636</v>
      </c>
      <c r="H87" s="19">
        <v>37.56</v>
      </c>
      <c r="I87" s="140">
        <v>42.670999999999999</v>
      </c>
      <c r="J87" s="214">
        <f t="shared" si="40"/>
        <v>2.464929875501354E-3</v>
      </c>
      <c r="K87" s="215">
        <f t="shared" si="41"/>
        <v>3.1990045309047564E-3</v>
      </c>
      <c r="L87" s="52">
        <f t="shared" si="60"/>
        <v>0.13607561235356755</v>
      </c>
      <c r="N87" s="40">
        <f t="shared" si="61"/>
        <v>4.1943048576214412</v>
      </c>
      <c r="O87" s="143">
        <f t="shared" si="62"/>
        <v>5.4875257201646086</v>
      </c>
      <c r="P87" s="52">
        <f t="shared" si="63"/>
        <v>0.30832781746736054</v>
      </c>
    </row>
    <row r="88" spans="1:16" ht="20.100000000000001" customHeight="1" x14ac:dyDescent="0.25">
      <c r="A88" s="38" t="s">
        <v>165</v>
      </c>
      <c r="B88" s="19">
        <v>52.61</v>
      </c>
      <c r="C88" s="140">
        <v>49.400000000000006</v>
      </c>
      <c r="D88" s="247">
        <f t="shared" si="38"/>
        <v>2.7046062101583378E-3</v>
      </c>
      <c r="E88" s="215">
        <f t="shared" si="39"/>
        <v>3.0201691050150722E-3</v>
      </c>
      <c r="F88" s="52">
        <f t="shared" si="34"/>
        <v>-6.1015016156624101E-2</v>
      </c>
      <c r="H88" s="19">
        <v>34.573999999999998</v>
      </c>
      <c r="I88" s="140">
        <v>39.332000000000001</v>
      </c>
      <c r="J88" s="214">
        <f t="shared" si="40"/>
        <v>2.2689692629282161E-3</v>
      </c>
      <c r="K88" s="215">
        <f t="shared" si="41"/>
        <v>2.9486828574335233E-3</v>
      </c>
      <c r="L88" s="52">
        <f t="shared" si="60"/>
        <v>0.13761786313414714</v>
      </c>
      <c r="N88" s="40">
        <f t="shared" si="61"/>
        <v>6.5717544193119171</v>
      </c>
      <c r="O88" s="143">
        <f t="shared" si="62"/>
        <v>7.9619433198380563</v>
      </c>
      <c r="P88" s="52">
        <f t="shared" si="63"/>
        <v>0.21153999553618383</v>
      </c>
    </row>
    <row r="89" spans="1:16" ht="20.100000000000001" customHeight="1" x14ac:dyDescent="0.25">
      <c r="A89" s="38" t="s">
        <v>206</v>
      </c>
      <c r="B89" s="19">
        <v>51.89</v>
      </c>
      <c r="C89" s="140">
        <v>35.89</v>
      </c>
      <c r="D89" s="247">
        <f t="shared" si="38"/>
        <v>2.6675920213859753E-3</v>
      </c>
      <c r="E89" s="215">
        <f t="shared" si="39"/>
        <v>2.1942078781172253E-3</v>
      </c>
      <c r="F89" s="52">
        <f t="shared" si="34"/>
        <v>-0.30834457506263246</v>
      </c>
      <c r="H89" s="19">
        <v>40.048000000000002</v>
      </c>
      <c r="I89" s="140">
        <v>37.292000000000002</v>
      </c>
      <c r="J89" s="214">
        <f t="shared" si="40"/>
        <v>2.6282085104919655E-3</v>
      </c>
      <c r="K89" s="215">
        <f t="shared" si="41"/>
        <v>2.7957459859506498E-3</v>
      </c>
      <c r="L89" s="52">
        <f t="shared" si="60"/>
        <v>-6.8817419097083499E-2</v>
      </c>
      <c r="N89" s="40">
        <f t="shared" si="61"/>
        <v>7.7178647138176917</v>
      </c>
      <c r="O89" s="143">
        <f t="shared" si="62"/>
        <v>10.390638060741153</v>
      </c>
      <c r="P89" s="52">
        <f t="shared" si="63"/>
        <v>0.34630995048905922</v>
      </c>
    </row>
    <row r="90" spans="1:16" ht="20.100000000000001" customHeight="1" x14ac:dyDescent="0.25">
      <c r="A90" s="38" t="s">
        <v>207</v>
      </c>
      <c r="B90" s="19">
        <v>161.22</v>
      </c>
      <c r="C90" s="140">
        <v>41.16</v>
      </c>
      <c r="D90" s="247">
        <f t="shared" si="38"/>
        <v>8.2880937692782226E-3</v>
      </c>
      <c r="E90" s="215">
        <f t="shared" si="39"/>
        <v>2.5164000073364442E-3</v>
      </c>
      <c r="F90" s="52">
        <f t="shared" si="34"/>
        <v>-0.74469668775586162</v>
      </c>
      <c r="H90" s="19">
        <v>105.67500000000001</v>
      </c>
      <c r="I90" s="140">
        <v>35.535000000000004</v>
      </c>
      <c r="J90" s="214">
        <f t="shared" si="40"/>
        <v>6.935076267135399E-3</v>
      </c>
      <c r="K90" s="215">
        <f t="shared" si="41"/>
        <v>2.6640253569332928E-3</v>
      </c>
      <c r="L90" s="52">
        <f t="shared" si="60"/>
        <v>-0.66373314407381123</v>
      </c>
      <c r="N90" s="40">
        <f t="shared" si="61"/>
        <v>6.5547078526237446</v>
      </c>
      <c r="O90" s="143">
        <f t="shared" si="62"/>
        <v>8.6333819241982521</v>
      </c>
      <c r="P90" s="52">
        <f t="shared" si="63"/>
        <v>0.31712688319776872</v>
      </c>
    </row>
    <row r="91" spans="1:16" ht="20.100000000000001" customHeight="1" x14ac:dyDescent="0.25">
      <c r="A91" s="38" t="s">
        <v>234</v>
      </c>
      <c r="B91" s="19">
        <v>1.1299999999999999</v>
      </c>
      <c r="C91" s="140">
        <v>33.119999999999997</v>
      </c>
      <c r="D91" s="247">
        <f t="shared" si="38"/>
        <v>5.8091712934402618E-5</v>
      </c>
      <c r="E91" s="215">
        <f t="shared" si="39"/>
        <v>2.0248583149412788E-3</v>
      </c>
      <c r="F91" s="52">
        <f t="shared" si="34"/>
        <v>28.309734513274339</v>
      </c>
      <c r="H91" s="19">
        <v>0.83299999999999996</v>
      </c>
      <c r="I91" s="140">
        <v>25.065000000000001</v>
      </c>
      <c r="J91" s="214">
        <f t="shared" si="40"/>
        <v>5.4666842020570491E-5</v>
      </c>
      <c r="K91" s="215">
        <f t="shared" si="41"/>
        <v>1.8790993547638378E-3</v>
      </c>
      <c r="L91" s="52">
        <f t="shared" si="60"/>
        <v>29.090036014405769</v>
      </c>
      <c r="N91" s="40">
        <f t="shared" ref="N91:N94" si="64">(H91/B91)*10</f>
        <v>7.3716814159292046</v>
      </c>
      <c r="O91" s="143">
        <f t="shared" ref="O91:O94" si="65">(I91/C91)*10</f>
        <v>7.5679347826086962</v>
      </c>
      <c r="P91" s="52">
        <f t="shared" ref="P91:P94" si="66">(O91-N91)/N91</f>
        <v>2.6622605563964653E-2</v>
      </c>
    </row>
    <row r="92" spans="1:16" ht="20.100000000000001" customHeight="1" x14ac:dyDescent="0.25">
      <c r="A92" s="38" t="s">
        <v>215</v>
      </c>
      <c r="B92" s="19">
        <v>5.39</v>
      </c>
      <c r="C92" s="140">
        <v>9.02</v>
      </c>
      <c r="D92" s="247">
        <f t="shared" si="38"/>
        <v>2.7709232983754876E-4</v>
      </c>
      <c r="E92" s="215">
        <f t="shared" si="39"/>
        <v>5.5145597828412847E-4</v>
      </c>
      <c r="F92" s="52">
        <f t="shared" si="34"/>
        <v>0.67346938775510201</v>
      </c>
      <c r="H92" s="19">
        <v>4.2640000000000002</v>
      </c>
      <c r="I92" s="140">
        <v>23.713999999999999</v>
      </c>
      <c r="J92" s="214">
        <f t="shared" si="40"/>
        <v>2.7983122974275219E-4</v>
      </c>
      <c r="K92" s="215">
        <f t="shared" si="41"/>
        <v>1.7778161619337581E-3</v>
      </c>
      <c r="L92" s="52">
        <f t="shared" si="60"/>
        <v>4.561444652908067</v>
      </c>
      <c r="N92" s="40">
        <f t="shared" si="64"/>
        <v>7.9109461966604835</v>
      </c>
      <c r="O92" s="143">
        <f t="shared" si="65"/>
        <v>26.290465631929045</v>
      </c>
      <c r="P92" s="52">
        <f t="shared" si="66"/>
        <v>2.3233022925914057</v>
      </c>
    </row>
    <row r="93" spans="1:16" ht="20.100000000000001" customHeight="1" x14ac:dyDescent="0.25">
      <c r="A93" s="38" t="s">
        <v>216</v>
      </c>
      <c r="B93" s="19">
        <v>17.78</v>
      </c>
      <c r="C93" s="140">
        <v>32.630000000000003</v>
      </c>
      <c r="D93" s="247">
        <f t="shared" si="38"/>
        <v>9.140448282952909E-4</v>
      </c>
      <c r="E93" s="215">
        <f t="shared" si="39"/>
        <v>1.9949011719967978E-3</v>
      </c>
      <c r="F93" s="52">
        <f t="shared" si="34"/>
        <v>0.8352080989876266</v>
      </c>
      <c r="H93" s="19">
        <v>10.577999999999999</v>
      </c>
      <c r="I93" s="140">
        <v>21.327999999999999</v>
      </c>
      <c r="J93" s="214">
        <f t="shared" si="40"/>
        <v>6.941967045541352E-4</v>
      </c>
      <c r="K93" s="215">
        <f t="shared" si="41"/>
        <v>1.5989399975425147E-3</v>
      </c>
      <c r="L93" s="52">
        <f t="shared" si="60"/>
        <v>1.0162601626016261</v>
      </c>
      <c r="N93" s="40">
        <f t="shared" si="64"/>
        <v>5.9493813273340823</v>
      </c>
      <c r="O93" s="143">
        <f t="shared" si="65"/>
        <v>6.5363162733680653</v>
      </c>
      <c r="P93" s="52">
        <f t="shared" si="66"/>
        <v>9.8654786731747199E-2</v>
      </c>
    </row>
    <row r="94" spans="1:16" ht="20.100000000000001" customHeight="1" x14ac:dyDescent="0.25">
      <c r="A94" s="38" t="s">
        <v>219</v>
      </c>
      <c r="B94" s="19">
        <v>96.7</v>
      </c>
      <c r="C94" s="140">
        <v>42.169999999999995</v>
      </c>
      <c r="D94" s="247">
        <f t="shared" si="38"/>
        <v>4.9712111865103841E-3</v>
      </c>
      <c r="E94" s="215">
        <f t="shared" si="39"/>
        <v>2.5781484040179265E-3</v>
      </c>
      <c r="F94" s="52">
        <f t="shared" si="34"/>
        <v>-0.56390899689762153</v>
      </c>
      <c r="H94" s="19">
        <v>50.134</v>
      </c>
      <c r="I94" s="140">
        <v>20.853999999999999</v>
      </c>
      <c r="J94" s="214">
        <f t="shared" si="40"/>
        <v>3.2901169962296292E-3</v>
      </c>
      <c r="K94" s="215">
        <f t="shared" ref="K94" si="67">I94/$I$96</f>
        <v>1.563404665639141E-3</v>
      </c>
      <c r="L94" s="52">
        <f t="shared" si="60"/>
        <v>-0.58403478677145249</v>
      </c>
      <c r="N94" s="40">
        <f t="shared" si="64"/>
        <v>5.1844881075491216</v>
      </c>
      <c r="O94" s="143">
        <f t="shared" si="65"/>
        <v>4.9452217216030361</v>
      </c>
      <c r="P94" s="52">
        <f t="shared" si="66"/>
        <v>-4.6150435873831067E-2</v>
      </c>
    </row>
    <row r="95" spans="1:16" ht="20.100000000000001" customHeight="1" thickBot="1" x14ac:dyDescent="0.3">
      <c r="A95" s="8" t="s">
        <v>17</v>
      </c>
      <c r="B95" s="19">
        <f>B96-SUM(B68:B94)</f>
        <v>1082.2199999999939</v>
      </c>
      <c r="C95" s="142">
        <f>C96-SUM(C68:C94)</f>
        <v>245.82999999999265</v>
      </c>
      <c r="D95" s="247">
        <f t="shared" si="38"/>
        <v>5.5635410240591904E-2</v>
      </c>
      <c r="E95" s="215">
        <f t="shared" si="39"/>
        <v>1.5029315204166659E-2</v>
      </c>
      <c r="F95" s="52">
        <f>(C95-B95)/B95</f>
        <v>-0.77284655615309827</v>
      </c>
      <c r="H95" s="19">
        <f>H96-SUM(H68:H94)</f>
        <v>660.09699999999611</v>
      </c>
      <c r="I95" s="142">
        <f>I96-SUM(I68:I94)</f>
        <v>175.43399999999565</v>
      </c>
      <c r="J95" s="214">
        <f t="shared" si="40"/>
        <v>4.3319830032715854E-2</v>
      </c>
      <c r="K95" s="215">
        <f t="shared" si="41"/>
        <v>1.315212113319892E-2</v>
      </c>
      <c r="L95" s="52">
        <f>(I95-H95)/H95</f>
        <v>-0.73422996923179973</v>
      </c>
      <c r="N95" s="40">
        <f t="shared" si="36"/>
        <v>6.0994714568202379</v>
      </c>
      <c r="O95" s="143">
        <f t="shared" si="37"/>
        <v>7.1363950697636946</v>
      </c>
      <c r="P95" s="52">
        <f>(O95-N95)/N95</f>
        <v>0.17000220761489115</v>
      </c>
    </row>
    <row r="96" spans="1:16" ht="26.25" customHeight="1" thickBot="1" x14ac:dyDescent="0.3">
      <c r="A96" s="12" t="s">
        <v>18</v>
      </c>
      <c r="B96" s="17">
        <v>19452.000000000004</v>
      </c>
      <c r="C96" s="145">
        <v>16356.699999999992</v>
      </c>
      <c r="D96" s="243">
        <f>SUM(D68:D95)</f>
        <v>0.99999999999999944</v>
      </c>
      <c r="E96" s="244">
        <f>SUM(E68:E95)</f>
        <v>1.0000000000000002</v>
      </c>
      <c r="F96" s="57">
        <f>(C96-B96)/B96</f>
        <v>-0.15912502570429835</v>
      </c>
      <c r="G96" s="1"/>
      <c r="H96" s="17">
        <v>15237.755999999998</v>
      </c>
      <c r="I96" s="145">
        <v>13338.836999999998</v>
      </c>
      <c r="J96" s="255">
        <f t="shared" si="40"/>
        <v>1</v>
      </c>
      <c r="K96" s="244">
        <f t="shared" si="41"/>
        <v>1</v>
      </c>
      <c r="L96" s="57">
        <f>(I96-H96)/H96</f>
        <v>-0.12461933371291679</v>
      </c>
      <c r="M96" s="1"/>
      <c r="N96" s="37">
        <f t="shared" si="36"/>
        <v>7.8335163479333714</v>
      </c>
      <c r="O96" s="150">
        <f t="shared" si="37"/>
        <v>8.1549683004518059</v>
      </c>
      <c r="P96" s="57">
        <f>(O96-N96)/N96</f>
        <v>4.1035460735744753E-2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142</v>
      </c>
    </row>
    <row r="2" spans="1:18" ht="15.75" thickBot="1" x14ac:dyDescent="0.3"/>
    <row r="3" spans="1:18" x14ac:dyDescent="0.25">
      <c r="A3" s="327" t="s">
        <v>16</v>
      </c>
      <c r="B3" s="320"/>
      <c r="C3" s="320"/>
      <c r="D3" s="342" t="s">
        <v>1</v>
      </c>
      <c r="E3" s="340"/>
      <c r="F3" s="342" t="s">
        <v>104</v>
      </c>
      <c r="G3" s="340"/>
      <c r="H3" s="130" t="s">
        <v>0</v>
      </c>
      <c r="J3" s="344" t="s">
        <v>19</v>
      </c>
      <c r="K3" s="340"/>
      <c r="L3" s="338" t="s">
        <v>104</v>
      </c>
      <c r="M3" s="339"/>
      <c r="N3" s="130" t="s">
        <v>0</v>
      </c>
      <c r="P3" s="350" t="s">
        <v>22</v>
      </c>
      <c r="Q3" s="340"/>
      <c r="R3" s="130" t="s">
        <v>0</v>
      </c>
    </row>
    <row r="4" spans="1:18" x14ac:dyDescent="0.25">
      <c r="A4" s="341"/>
      <c r="B4" s="321"/>
      <c r="C4" s="321"/>
      <c r="D4" s="345" t="s">
        <v>158</v>
      </c>
      <c r="E4" s="347"/>
      <c r="F4" s="345" t="str">
        <f>D4</f>
        <v>jan-fev</v>
      </c>
      <c r="G4" s="347"/>
      <c r="H4" s="131" t="s">
        <v>153</v>
      </c>
      <c r="J4" s="348" t="str">
        <f>D4</f>
        <v>jan-fev</v>
      </c>
      <c r="K4" s="347"/>
      <c r="L4" s="349" t="str">
        <f>D4</f>
        <v>jan-fev</v>
      </c>
      <c r="M4" s="337"/>
      <c r="N4" s="131" t="str">
        <f>H4</f>
        <v>2023/2022</v>
      </c>
      <c r="P4" s="348" t="str">
        <f>D4</f>
        <v>jan-fev</v>
      </c>
      <c r="Q4" s="346"/>
      <c r="R4" s="131" t="str">
        <f>N4</f>
        <v>2023/2022</v>
      </c>
    </row>
    <row r="5" spans="1:18" ht="19.5" customHeight="1" thickBot="1" x14ac:dyDescent="0.3">
      <c r="A5" s="328"/>
      <c r="B5" s="351"/>
      <c r="C5" s="351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1779.9299999999996</v>
      </c>
      <c r="E6" s="147">
        <v>1706.5499999999997</v>
      </c>
      <c r="F6" s="247">
        <f>D6/D8</f>
        <v>0.52127500680905636</v>
      </c>
      <c r="G6" s="246">
        <f>E6/E8</f>
        <v>0.59660610467656949</v>
      </c>
      <c r="H6" s="165">
        <f>(E6-D6)/D6</f>
        <v>-4.1226340361699559E-2</v>
      </c>
      <c r="I6" s="1"/>
      <c r="J6" s="19">
        <v>861.33099999999979</v>
      </c>
      <c r="K6" s="147">
        <v>951.80800000000011</v>
      </c>
      <c r="L6" s="247">
        <f>J6/J8</f>
        <v>0.30627312833601855</v>
      </c>
      <c r="M6" s="246">
        <f>K6/K8</f>
        <v>0.35635440304400029</v>
      </c>
      <c r="N6" s="165">
        <f>(K6-J6)/J6</f>
        <v>0.10504324121621111</v>
      </c>
      <c r="P6" s="27">
        <f t="shared" ref="P6:Q8" si="0">(J6/D6)*10</f>
        <v>4.8391285050535693</v>
      </c>
      <c r="Q6" s="152">
        <f t="shared" si="0"/>
        <v>5.5773812662975022</v>
      </c>
      <c r="R6" s="165">
        <f>(Q6-P6)/P6</f>
        <v>0.15255903216311889</v>
      </c>
    </row>
    <row r="7" spans="1:18" ht="24" customHeight="1" thickBot="1" x14ac:dyDescent="0.3">
      <c r="A7" s="161" t="s">
        <v>21</v>
      </c>
      <c r="B7" s="1"/>
      <c r="C7" s="1"/>
      <c r="D7" s="117">
        <v>1634.64</v>
      </c>
      <c r="E7" s="140">
        <v>1153.8800000000001</v>
      </c>
      <c r="F7" s="247">
        <f>D7/D8</f>
        <v>0.47872499319094358</v>
      </c>
      <c r="G7" s="215">
        <f>E7/E8</f>
        <v>0.40339389532343045</v>
      </c>
      <c r="H7" s="55">
        <f t="shared" ref="H7:H8" si="1">(E7-D7)/D7</f>
        <v>-0.29410757108598834</v>
      </c>
      <c r="J7" s="19">
        <v>1950.9659999999999</v>
      </c>
      <c r="K7" s="140">
        <v>1719.1510000000003</v>
      </c>
      <c r="L7" s="247">
        <f>J7/J8</f>
        <v>0.6937268716639815</v>
      </c>
      <c r="M7" s="215">
        <f>K7/K8</f>
        <v>0.64364559695599977</v>
      </c>
      <c r="N7" s="102">
        <f t="shared" ref="N7:N8" si="2">(K7-J7)/J7</f>
        <v>-0.11882062526973797</v>
      </c>
      <c r="P7" s="27">
        <f t="shared" si="0"/>
        <v>11.935141682572308</v>
      </c>
      <c r="Q7" s="152">
        <f t="shared" si="0"/>
        <v>14.898871633098763</v>
      </c>
      <c r="R7" s="102">
        <f t="shared" ref="R7:R8" si="3">(Q7-P7)/P7</f>
        <v>0.24831962865209156</v>
      </c>
    </row>
    <row r="8" spans="1:18" ht="26.25" customHeight="1" thickBot="1" x14ac:dyDescent="0.3">
      <c r="A8" s="12" t="s">
        <v>12</v>
      </c>
      <c r="B8" s="162"/>
      <c r="C8" s="162"/>
      <c r="D8" s="163">
        <v>3414.5699999999997</v>
      </c>
      <c r="E8" s="145">
        <v>2860.43</v>
      </c>
      <c r="F8" s="243">
        <f>SUM(F6:F7)</f>
        <v>1</v>
      </c>
      <c r="G8" s="244">
        <f>SUM(G6:G7)</f>
        <v>1</v>
      </c>
      <c r="H8" s="164">
        <f t="shared" si="1"/>
        <v>-0.16228690581830213</v>
      </c>
      <c r="I8" s="1"/>
      <c r="J8" s="17">
        <v>2812.2969999999996</v>
      </c>
      <c r="K8" s="145">
        <v>2670.9590000000003</v>
      </c>
      <c r="L8" s="243">
        <f>SUM(L6:L7)</f>
        <v>1</v>
      </c>
      <c r="M8" s="244">
        <f>SUM(M6:M7)</f>
        <v>1</v>
      </c>
      <c r="N8" s="164">
        <f t="shared" si="2"/>
        <v>-5.0257138559689572E-2</v>
      </c>
      <c r="O8" s="1"/>
      <c r="P8" s="29">
        <f t="shared" si="0"/>
        <v>8.2361673651440732</v>
      </c>
      <c r="Q8" s="146">
        <f t="shared" si="0"/>
        <v>9.3376135755812957</v>
      </c>
      <c r="R8" s="164">
        <f t="shared" si="3"/>
        <v>0.1337328591813961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5"/>
  <sheetViews>
    <sheetView showGridLines="0" topLeftCell="A70" workbookViewId="0">
      <selection activeCell="F25" sqref="F25"/>
    </sheetView>
  </sheetViews>
  <sheetFormatPr defaultRowHeight="15" x14ac:dyDescent="0.25"/>
  <cols>
    <col min="1" max="1" width="2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54" t="s">
        <v>3</v>
      </c>
      <c r="B4" s="342" t="s">
        <v>1</v>
      </c>
      <c r="C4" s="340"/>
      <c r="D4" s="342" t="s">
        <v>104</v>
      </c>
      <c r="E4" s="340"/>
      <c r="F4" s="130" t="s">
        <v>0</v>
      </c>
      <c r="H4" s="352" t="s">
        <v>19</v>
      </c>
      <c r="I4" s="353"/>
      <c r="J4" s="342" t="s">
        <v>104</v>
      </c>
      <c r="K4" s="343"/>
      <c r="L4" s="130" t="s">
        <v>0</v>
      </c>
      <c r="N4" s="350" t="s">
        <v>22</v>
      </c>
      <c r="O4" s="340"/>
      <c r="P4" s="130" t="s">
        <v>0</v>
      </c>
    </row>
    <row r="5" spans="1:16" x14ac:dyDescent="0.25">
      <c r="A5" s="355"/>
      <c r="B5" s="345" t="s">
        <v>158</v>
      </c>
      <c r="C5" s="347"/>
      <c r="D5" s="345" t="str">
        <f>B5</f>
        <v>jan-fev</v>
      </c>
      <c r="E5" s="347"/>
      <c r="F5" s="131" t="s">
        <v>153</v>
      </c>
      <c r="H5" s="348" t="str">
        <f>B5</f>
        <v>jan-fev</v>
      </c>
      <c r="I5" s="347"/>
      <c r="J5" s="345" t="str">
        <f>B5</f>
        <v>jan-fev</v>
      </c>
      <c r="K5" s="346"/>
      <c r="L5" s="131" t="str">
        <f>F5</f>
        <v>2023/2022</v>
      </c>
      <c r="N5" s="348" t="str">
        <f>B5</f>
        <v>jan-fev</v>
      </c>
      <c r="O5" s="346"/>
      <c r="P5" s="131" t="str">
        <f>L5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162</v>
      </c>
      <c r="B7" s="39">
        <v>379.02</v>
      </c>
      <c r="C7" s="147">
        <v>429.49</v>
      </c>
      <c r="D7" s="247">
        <f>B7/$B$33</f>
        <v>0.11100079951501944</v>
      </c>
      <c r="E7" s="246">
        <f t="shared" ref="E7:E32" si="0">C7/$C$33</f>
        <v>0.15014875385868551</v>
      </c>
      <c r="F7" s="52">
        <f>(C7-B7)/B7</f>
        <v>0.13315920004221421</v>
      </c>
      <c r="H7" s="39">
        <v>905.84799999999996</v>
      </c>
      <c r="I7" s="147">
        <v>1043.3890000000001</v>
      </c>
      <c r="J7" s="247">
        <f>H7/$H$33</f>
        <v>0.32210253753426471</v>
      </c>
      <c r="K7" s="246">
        <f>I7/$I$33</f>
        <v>0.39064208772953835</v>
      </c>
      <c r="L7" s="52">
        <f>(I7-H7)/H7</f>
        <v>0.15183673199035619</v>
      </c>
      <c r="N7" s="27">
        <f t="shared" ref="N7:N33" si="1">(H7/B7)*10</f>
        <v>23.899741438446519</v>
      </c>
      <c r="O7" s="151">
        <f t="shared" ref="O7:O32" si="2">(I7/C7)*10</f>
        <v>24.293673892290858</v>
      </c>
      <c r="P7" s="61">
        <f>(O7-N7)/N7</f>
        <v>1.6482707767316539E-2</v>
      </c>
    </row>
    <row r="8" spans="1:16" ht="20.100000000000001" customHeight="1" x14ac:dyDescent="0.25">
      <c r="A8" s="8" t="s">
        <v>169</v>
      </c>
      <c r="B8" s="19">
        <v>580.39</v>
      </c>
      <c r="C8" s="140">
        <v>661</v>
      </c>
      <c r="D8" s="247">
        <f t="shared" ref="D8:D32" si="3">B8/$B$33</f>
        <v>0.16997455023619368</v>
      </c>
      <c r="E8" s="215">
        <f t="shared" si="0"/>
        <v>0.2310841376995765</v>
      </c>
      <c r="F8" s="52">
        <f t="shared" ref="F8:F18" si="4">(C8-B8)/B8</f>
        <v>0.13888936749427111</v>
      </c>
      <c r="H8" s="19">
        <v>238.733</v>
      </c>
      <c r="I8" s="140">
        <v>277.76100000000002</v>
      </c>
      <c r="J8" s="247">
        <f t="shared" ref="J8:J32" si="5">H8/$H$33</f>
        <v>8.4888971541768179E-2</v>
      </c>
      <c r="K8" s="215">
        <f t="shared" ref="K8:K32" si="6">I8/$I$33</f>
        <v>0.10399298529105089</v>
      </c>
      <c r="L8" s="52">
        <f t="shared" ref="L8:L33" si="7">(I8-H8)/H8</f>
        <v>0.16347970326682956</v>
      </c>
      <c r="N8" s="27">
        <f t="shared" si="1"/>
        <v>4.113320353555368</v>
      </c>
      <c r="O8" s="152">
        <f t="shared" si="2"/>
        <v>4.2021331316187602</v>
      </c>
      <c r="P8" s="52">
        <f t="shared" ref="P8:P70" si="8">(O8-N8)/N8</f>
        <v>2.159150526329089E-2</v>
      </c>
    </row>
    <row r="9" spans="1:16" ht="20.100000000000001" customHeight="1" x14ac:dyDescent="0.25">
      <c r="A9" s="8" t="s">
        <v>181</v>
      </c>
      <c r="B9" s="19">
        <v>314</v>
      </c>
      <c r="C9" s="140">
        <v>247.86</v>
      </c>
      <c r="D9" s="247">
        <f t="shared" si="3"/>
        <v>9.1958870370207654E-2</v>
      </c>
      <c r="E9" s="215">
        <f t="shared" si="0"/>
        <v>8.6651307670525021E-2</v>
      </c>
      <c r="F9" s="52">
        <f t="shared" si="4"/>
        <v>-0.2106369426751592</v>
      </c>
      <c r="H9" s="19">
        <v>200.64699999999999</v>
      </c>
      <c r="I9" s="140">
        <v>205.12100000000001</v>
      </c>
      <c r="J9" s="247">
        <f t="shared" si="5"/>
        <v>7.1346305173315624E-2</v>
      </c>
      <c r="K9" s="215">
        <f t="shared" si="6"/>
        <v>7.6796761013553552E-2</v>
      </c>
      <c r="L9" s="52">
        <f t="shared" si="7"/>
        <v>2.2297866402189011E-2</v>
      </c>
      <c r="N9" s="27">
        <f t="shared" si="1"/>
        <v>6.3900318471337583</v>
      </c>
      <c r="O9" s="152">
        <f t="shared" si="2"/>
        <v>8.2756798192528045</v>
      </c>
      <c r="P9" s="52">
        <f t="shared" si="8"/>
        <v>0.29509210865120361</v>
      </c>
    </row>
    <row r="10" spans="1:16" ht="20.100000000000001" customHeight="1" x14ac:dyDescent="0.25">
      <c r="A10" s="8" t="s">
        <v>166</v>
      </c>
      <c r="B10" s="19">
        <v>272.08</v>
      </c>
      <c r="C10" s="140">
        <v>145.80000000000001</v>
      </c>
      <c r="D10" s="247">
        <f t="shared" si="3"/>
        <v>7.9682068313140439E-2</v>
      </c>
      <c r="E10" s="215">
        <f t="shared" si="0"/>
        <v>5.0971357453250009E-2</v>
      </c>
      <c r="F10" s="52">
        <f t="shared" si="4"/>
        <v>-0.46412819758894436</v>
      </c>
      <c r="H10" s="19">
        <v>254.59</v>
      </c>
      <c r="I10" s="140">
        <v>175.928</v>
      </c>
      <c r="J10" s="247">
        <f t="shared" si="5"/>
        <v>9.0527422957105891E-2</v>
      </c>
      <c r="K10" s="215">
        <f t="shared" si="6"/>
        <v>6.5866978864145789E-2</v>
      </c>
      <c r="L10" s="52">
        <f t="shared" si="7"/>
        <v>-0.30897521505165171</v>
      </c>
      <c r="N10" s="27">
        <f t="shared" si="1"/>
        <v>9.3571743604822117</v>
      </c>
      <c r="O10" s="152">
        <f t="shared" si="2"/>
        <v>12.066392318244167</v>
      </c>
      <c r="P10" s="52">
        <f t="shared" si="8"/>
        <v>0.28953376878426995</v>
      </c>
    </row>
    <row r="11" spans="1:16" ht="20.100000000000001" customHeight="1" x14ac:dyDescent="0.25">
      <c r="A11" s="8" t="s">
        <v>163</v>
      </c>
      <c r="B11" s="19">
        <v>660.9</v>
      </c>
      <c r="C11" s="140">
        <v>404.37</v>
      </c>
      <c r="D11" s="247">
        <f t="shared" si="3"/>
        <v>0.19355292174417271</v>
      </c>
      <c r="E11" s="215">
        <f t="shared" si="0"/>
        <v>0.1413668574305261</v>
      </c>
      <c r="F11" s="52">
        <f t="shared" si="4"/>
        <v>-0.38815251929187466</v>
      </c>
      <c r="H11" s="19">
        <v>255.34200000000001</v>
      </c>
      <c r="I11" s="140">
        <v>175.816</v>
      </c>
      <c r="J11" s="247">
        <f t="shared" si="5"/>
        <v>9.0794820035010548E-2</v>
      </c>
      <c r="K11" s="215">
        <f t="shared" si="6"/>
        <v>6.582504635975317E-2</v>
      </c>
      <c r="L11" s="52">
        <f t="shared" si="7"/>
        <v>-0.31144895865153405</v>
      </c>
      <c r="N11" s="27">
        <f t="shared" si="1"/>
        <v>3.8635497049477991</v>
      </c>
      <c r="O11" s="152">
        <f t="shared" si="2"/>
        <v>4.3478992012265998</v>
      </c>
      <c r="P11" s="52">
        <f t="shared" si="8"/>
        <v>0.12536385792022436</v>
      </c>
    </row>
    <row r="12" spans="1:16" ht="20.100000000000001" customHeight="1" x14ac:dyDescent="0.25">
      <c r="A12" s="8" t="s">
        <v>172</v>
      </c>
      <c r="B12" s="19">
        <v>121.46000000000001</v>
      </c>
      <c r="C12" s="140">
        <v>268.62</v>
      </c>
      <c r="D12" s="247">
        <f t="shared" si="3"/>
        <v>3.557109679988988E-2</v>
      </c>
      <c r="E12" s="215">
        <f t="shared" si="0"/>
        <v>9.390895774411534E-2</v>
      </c>
      <c r="F12" s="52">
        <f t="shared" si="4"/>
        <v>1.2115922937592623</v>
      </c>
      <c r="H12" s="19">
        <v>67.614000000000004</v>
      </c>
      <c r="I12" s="140">
        <v>131.17500000000001</v>
      </c>
      <c r="J12" s="247">
        <f t="shared" si="5"/>
        <v>2.4042268650857294E-2</v>
      </c>
      <c r="K12" s="215">
        <f t="shared" si="6"/>
        <v>4.9111573783049457E-2</v>
      </c>
      <c r="L12" s="52">
        <f t="shared" si="7"/>
        <v>0.94005679297186973</v>
      </c>
      <c r="N12" s="27">
        <f t="shared" si="1"/>
        <v>5.5667709534002965</v>
      </c>
      <c r="O12" s="152">
        <f t="shared" si="2"/>
        <v>4.8832923832923836</v>
      </c>
      <c r="P12" s="52">
        <f t="shared" si="8"/>
        <v>-0.1227782813105379</v>
      </c>
    </row>
    <row r="13" spans="1:16" ht="20.100000000000001" customHeight="1" x14ac:dyDescent="0.25">
      <c r="A13" s="8" t="s">
        <v>177</v>
      </c>
      <c r="B13" s="19">
        <v>33.08</v>
      </c>
      <c r="C13" s="140">
        <v>54.84</v>
      </c>
      <c r="D13" s="247">
        <f t="shared" si="3"/>
        <v>9.6878962797658248E-3</v>
      </c>
      <c r="E13" s="215">
        <f t="shared" si="0"/>
        <v>1.9171942679946711E-2</v>
      </c>
      <c r="F13" s="52">
        <f t="shared" si="4"/>
        <v>0.65779927448609454</v>
      </c>
      <c r="H13" s="19">
        <v>71.974999999999994</v>
      </c>
      <c r="I13" s="140">
        <v>122.91499999999999</v>
      </c>
      <c r="J13" s="247">
        <f t="shared" si="5"/>
        <v>2.5592958353971861E-2</v>
      </c>
      <c r="K13" s="215">
        <f t="shared" si="6"/>
        <v>4.6019051584093945E-2</v>
      </c>
      <c r="L13" s="52">
        <f t="shared" si="7"/>
        <v>0.70774574505036469</v>
      </c>
      <c r="N13" s="27">
        <f t="shared" si="1"/>
        <v>21.757859733978236</v>
      </c>
      <c r="O13" s="152">
        <f t="shared" si="2"/>
        <v>22.413384390955503</v>
      </c>
      <c r="P13" s="52">
        <f t="shared" si="8"/>
        <v>3.0128177357148997E-2</v>
      </c>
    </row>
    <row r="14" spans="1:16" ht="20.100000000000001" customHeight="1" x14ac:dyDescent="0.25">
      <c r="A14" s="8" t="s">
        <v>175</v>
      </c>
      <c r="B14" s="19">
        <v>6.76</v>
      </c>
      <c r="C14" s="140">
        <v>77.87</v>
      </c>
      <c r="D14" s="247">
        <f t="shared" si="3"/>
        <v>1.9797514767598843E-3</v>
      </c>
      <c r="E14" s="215">
        <f t="shared" si="0"/>
        <v>2.7223179731718644E-2</v>
      </c>
      <c r="F14" s="52">
        <f t="shared" si="4"/>
        <v>10.51923076923077</v>
      </c>
      <c r="H14" s="19">
        <v>13.577</v>
      </c>
      <c r="I14" s="140">
        <v>105.794</v>
      </c>
      <c r="J14" s="247">
        <f t="shared" si="5"/>
        <v>4.8277262323289478E-3</v>
      </c>
      <c r="K14" s="215">
        <f t="shared" si="6"/>
        <v>3.9608994372433266E-2</v>
      </c>
      <c r="L14" s="52">
        <f t="shared" si="7"/>
        <v>6.7921484864108415</v>
      </c>
      <c r="N14" s="27">
        <f t="shared" si="1"/>
        <v>20.084319526627219</v>
      </c>
      <c r="O14" s="152">
        <f t="shared" si="2"/>
        <v>13.585976627712855</v>
      </c>
      <c r="P14" s="52">
        <f t="shared" si="8"/>
        <v>-0.32355305293261472</v>
      </c>
    </row>
    <row r="15" spans="1:16" ht="20.100000000000001" customHeight="1" x14ac:dyDescent="0.25">
      <c r="A15" s="8" t="s">
        <v>188</v>
      </c>
      <c r="B15" s="19">
        <v>12.610000000000001</v>
      </c>
      <c r="C15" s="140">
        <v>57.870000000000005</v>
      </c>
      <c r="D15" s="247">
        <f t="shared" si="3"/>
        <v>3.6929979470328618E-3</v>
      </c>
      <c r="E15" s="215">
        <f t="shared" si="0"/>
        <v>2.0231223976814663E-2</v>
      </c>
      <c r="F15" s="52">
        <f t="shared" si="4"/>
        <v>3.5892149088025378</v>
      </c>
      <c r="H15" s="19">
        <v>12.832000000000001</v>
      </c>
      <c r="I15" s="140">
        <v>78.227000000000004</v>
      </c>
      <c r="J15" s="247">
        <f t="shared" si="5"/>
        <v>4.5628182229686277E-3</v>
      </c>
      <c r="K15" s="215">
        <f t="shared" si="6"/>
        <v>2.9287982331439755E-2</v>
      </c>
      <c r="L15" s="52">
        <f t="shared" si="7"/>
        <v>5.0962437655860358</v>
      </c>
      <c r="N15" s="27">
        <f t="shared" si="1"/>
        <v>10.17605075337034</v>
      </c>
      <c r="O15" s="152">
        <f t="shared" si="2"/>
        <v>13.517712113357526</v>
      </c>
      <c r="P15" s="52">
        <f t="shared" si="8"/>
        <v>0.32838489517953873</v>
      </c>
    </row>
    <row r="16" spans="1:16" ht="20.100000000000001" customHeight="1" x14ac:dyDescent="0.25">
      <c r="A16" s="8" t="s">
        <v>170</v>
      </c>
      <c r="B16" s="19">
        <v>278.44</v>
      </c>
      <c r="C16" s="140">
        <v>139.55000000000001</v>
      </c>
      <c r="D16" s="247">
        <f t="shared" si="3"/>
        <v>8.1544674732103875E-2</v>
      </c>
      <c r="E16" s="215">
        <f t="shared" si="0"/>
        <v>4.8786371279842519E-2</v>
      </c>
      <c r="F16" s="52">
        <f t="shared" si="4"/>
        <v>-0.49881482545611261</v>
      </c>
      <c r="H16" s="19">
        <v>233.16399999999999</v>
      </c>
      <c r="I16" s="140">
        <v>52.181000000000004</v>
      </c>
      <c r="J16" s="247">
        <f t="shared" si="5"/>
        <v>8.290873972414721E-2</v>
      </c>
      <c r="K16" s="215">
        <f t="shared" si="6"/>
        <v>1.9536428675992406E-2</v>
      </c>
      <c r="L16" s="52">
        <f t="shared" si="7"/>
        <v>-0.77620473143366897</v>
      </c>
      <c r="N16" s="27">
        <f t="shared" si="1"/>
        <v>8.3739405257865247</v>
      </c>
      <c r="O16" s="152">
        <f t="shared" si="2"/>
        <v>3.7392332497312792</v>
      </c>
      <c r="P16" s="52">
        <f t="shared" si="8"/>
        <v>-0.55346789982365308</v>
      </c>
    </row>
    <row r="17" spans="1:16" ht="20.100000000000001" customHeight="1" x14ac:dyDescent="0.25">
      <c r="A17" s="8" t="s">
        <v>174</v>
      </c>
      <c r="B17" s="19">
        <v>12.319999999999999</v>
      </c>
      <c r="C17" s="140">
        <v>38.700000000000003</v>
      </c>
      <c r="D17" s="247">
        <f t="shared" si="3"/>
        <v>3.6080677801304398E-3</v>
      </c>
      <c r="E17" s="215">
        <f t="shared" si="0"/>
        <v>1.3529434385739201E-2</v>
      </c>
      <c r="F17" s="52">
        <f t="shared" si="4"/>
        <v>2.1412337662337668</v>
      </c>
      <c r="H17" s="19">
        <v>21.888999999999999</v>
      </c>
      <c r="I17" s="140">
        <v>37.395000000000003</v>
      </c>
      <c r="J17" s="247">
        <f t="shared" si="5"/>
        <v>7.78331733810476E-3</v>
      </c>
      <c r="K17" s="215">
        <f t="shared" si="6"/>
        <v>1.4000589301445661E-2</v>
      </c>
      <c r="L17" s="52">
        <f t="shared" si="7"/>
        <v>0.70839234318607536</v>
      </c>
      <c r="N17" s="27">
        <f t="shared" si="1"/>
        <v>17.767045454545457</v>
      </c>
      <c r="O17" s="152">
        <f t="shared" si="2"/>
        <v>9.6627906976744189</v>
      </c>
      <c r="P17" s="52">
        <f t="shared" si="8"/>
        <v>-0.45613969849993685</v>
      </c>
    </row>
    <row r="18" spans="1:16" ht="20.100000000000001" customHeight="1" x14ac:dyDescent="0.25">
      <c r="A18" s="8" t="s">
        <v>186</v>
      </c>
      <c r="B18" s="19">
        <v>26.16</v>
      </c>
      <c r="C18" s="140">
        <v>35.269999999999996</v>
      </c>
      <c r="D18" s="247">
        <f t="shared" si="3"/>
        <v>7.6612867798873637E-3</v>
      </c>
      <c r="E18" s="215">
        <f t="shared" si="0"/>
        <v>1.2330313973773165E-2</v>
      </c>
      <c r="F18" s="52">
        <f t="shared" si="4"/>
        <v>0.34824159021406714</v>
      </c>
      <c r="H18" s="19">
        <v>29.033999999999999</v>
      </c>
      <c r="I18" s="140">
        <v>30.365000000000002</v>
      </c>
      <c r="J18" s="247">
        <f t="shared" si="5"/>
        <v>1.0323945159419508E-2</v>
      </c>
      <c r="K18" s="215">
        <f t="shared" si="6"/>
        <v>1.1368575856087644E-2</v>
      </c>
      <c r="L18" s="52">
        <f t="shared" si="7"/>
        <v>4.584280498725643E-2</v>
      </c>
      <c r="N18" s="27">
        <f t="shared" ref="N18" si="9">(H18/B18)*10</f>
        <v>11.098623853211009</v>
      </c>
      <c r="O18" s="152">
        <f t="shared" ref="O18" si="10">(I18/C18)*10</f>
        <v>8.6092996881202168</v>
      </c>
      <c r="P18" s="52">
        <f t="shared" ref="P18" si="11">(O18-N18)/N18</f>
        <v>-0.22429124529439667</v>
      </c>
    </row>
    <row r="19" spans="1:16" ht="20.100000000000001" customHeight="1" x14ac:dyDescent="0.25">
      <c r="A19" s="8" t="s">
        <v>167</v>
      </c>
      <c r="B19" s="19">
        <v>113.39</v>
      </c>
      <c r="C19" s="140">
        <v>36.39</v>
      </c>
      <c r="D19" s="247">
        <f t="shared" si="3"/>
        <v>3.3207695258846641E-2</v>
      </c>
      <c r="E19" s="215">
        <f t="shared" si="0"/>
        <v>1.272186349604779E-2</v>
      </c>
      <c r="F19" s="52">
        <f t="shared" ref="F19:F32" si="12">(C19-B19)/B19</f>
        <v>-0.67907222859158656</v>
      </c>
      <c r="H19" s="19">
        <v>58.292999999999999</v>
      </c>
      <c r="I19" s="140">
        <v>27.117999999999999</v>
      </c>
      <c r="J19" s="247">
        <f t="shared" si="5"/>
        <v>2.072789609347804E-2</v>
      </c>
      <c r="K19" s="215">
        <f t="shared" si="6"/>
        <v>1.0152907626062397E-2</v>
      </c>
      <c r="L19" s="52">
        <f t="shared" si="7"/>
        <v>-0.53479834628514578</v>
      </c>
      <c r="N19" s="27">
        <f t="shared" si="1"/>
        <v>5.1409295352323836</v>
      </c>
      <c r="O19" s="152">
        <f t="shared" si="2"/>
        <v>7.4520472657323431</v>
      </c>
      <c r="P19" s="52">
        <f t="shared" ref="P19:P24" si="13">(O19-N19)/N19</f>
        <v>0.44955250109170986</v>
      </c>
    </row>
    <row r="20" spans="1:16" ht="20.100000000000001" customHeight="1" x14ac:dyDescent="0.25">
      <c r="A20" s="8" t="s">
        <v>201</v>
      </c>
      <c r="B20" s="19"/>
      <c r="C20" s="140">
        <v>2.79</v>
      </c>
      <c r="D20" s="247">
        <f t="shared" si="3"/>
        <v>0</v>
      </c>
      <c r="E20" s="215">
        <f t="shared" si="0"/>
        <v>9.7537782780910505E-4</v>
      </c>
      <c r="F20" s="52"/>
      <c r="H20" s="19"/>
      <c r="I20" s="140">
        <v>21.608999999999998</v>
      </c>
      <c r="J20" s="247">
        <f t="shared" si="5"/>
        <v>0</v>
      </c>
      <c r="K20" s="215">
        <f t="shared" si="6"/>
        <v>8.0903525662505468E-3</v>
      </c>
      <c r="L20" s="52"/>
      <c r="N20" s="27"/>
      <c r="O20" s="152">
        <f t="shared" si="2"/>
        <v>77.451612903225794</v>
      </c>
      <c r="P20" s="52"/>
    </row>
    <row r="21" spans="1:16" ht="20.100000000000001" customHeight="1" x14ac:dyDescent="0.25">
      <c r="A21" s="8" t="s">
        <v>176</v>
      </c>
      <c r="B21" s="19">
        <v>4.3599999999999994</v>
      </c>
      <c r="C21" s="140">
        <v>34.120000000000005</v>
      </c>
      <c r="D21" s="247">
        <f t="shared" si="3"/>
        <v>1.2768811299812271E-3</v>
      </c>
      <c r="E21" s="215">
        <f t="shared" si="0"/>
        <v>1.1928276517866189E-2</v>
      </c>
      <c r="F21" s="52">
        <f t="shared" si="12"/>
        <v>6.8256880733944971</v>
      </c>
      <c r="H21" s="19">
        <v>1.6520000000000001</v>
      </c>
      <c r="I21" s="140">
        <v>20.193999999999999</v>
      </c>
      <c r="J21" s="247">
        <f t="shared" si="5"/>
        <v>5.8742017646073671E-4</v>
      </c>
      <c r="K21" s="215">
        <f t="shared" si="6"/>
        <v>7.5605803009331091E-3</v>
      </c>
      <c r="L21" s="52">
        <f t="shared" ref="L20:L29" si="14">(I21-H21)/H21</f>
        <v>11.223970944309926</v>
      </c>
      <c r="N21" s="27">
        <f t="shared" si="1"/>
        <v>3.7889908256880744</v>
      </c>
      <c r="O21" s="152">
        <f t="shared" si="2"/>
        <v>5.918522860492379</v>
      </c>
      <c r="P21" s="52">
        <f t="shared" si="13"/>
        <v>0.56203145712752811</v>
      </c>
    </row>
    <row r="22" spans="1:16" ht="20.100000000000001" customHeight="1" x14ac:dyDescent="0.25">
      <c r="A22" s="8" t="s">
        <v>173</v>
      </c>
      <c r="B22" s="19">
        <v>207.92</v>
      </c>
      <c r="C22" s="140">
        <v>7.9099999999999993</v>
      </c>
      <c r="D22" s="247">
        <f t="shared" si="3"/>
        <v>6.0892001042591001E-2</v>
      </c>
      <c r="E22" s="215">
        <f t="shared" si="0"/>
        <v>2.7653185010645233E-3</v>
      </c>
      <c r="F22" s="52">
        <f t="shared" si="12"/>
        <v>-0.96195652173913049</v>
      </c>
      <c r="H22" s="19">
        <v>139.97999999999999</v>
      </c>
      <c r="I22" s="140">
        <v>15.613000000000001</v>
      </c>
      <c r="J22" s="247">
        <f t="shared" si="5"/>
        <v>4.9774259262090746E-2</v>
      </c>
      <c r="K22" s="215">
        <f t="shared" si="6"/>
        <v>5.8454659918029438E-3</v>
      </c>
      <c r="L22" s="52">
        <f t="shared" si="14"/>
        <v>-0.8884626375196456</v>
      </c>
      <c r="N22" s="27">
        <f t="shared" si="1"/>
        <v>6.7323970757983842</v>
      </c>
      <c r="O22" s="152">
        <f t="shared" si="2"/>
        <v>19.73830594184577</v>
      </c>
      <c r="P22" s="52">
        <f t="shared" si="13"/>
        <v>1.9318392423407431</v>
      </c>
    </row>
    <row r="23" spans="1:16" ht="20.100000000000001" customHeight="1" x14ac:dyDescent="0.25">
      <c r="A23" s="8" t="s">
        <v>171</v>
      </c>
      <c r="B23" s="19">
        <v>8.43</v>
      </c>
      <c r="C23" s="140">
        <v>26.630000000000003</v>
      </c>
      <c r="D23" s="247">
        <f t="shared" si="3"/>
        <v>2.4688320930600334E-3</v>
      </c>
      <c r="E23" s="215">
        <f t="shared" si="0"/>
        <v>9.309789087654648E-3</v>
      </c>
      <c r="F23" s="52">
        <f t="shared" si="12"/>
        <v>2.1589561091340457</v>
      </c>
      <c r="H23" s="19">
        <v>3.8659999999999997</v>
      </c>
      <c r="I23" s="140">
        <v>15.532</v>
      </c>
      <c r="J23" s="247">
        <f t="shared" si="5"/>
        <v>1.3746769989087214E-3</v>
      </c>
      <c r="K23" s="215">
        <f t="shared" si="6"/>
        <v>5.8151398055904255E-3</v>
      </c>
      <c r="L23" s="52">
        <f t="shared" si="14"/>
        <v>3.0175892395240562</v>
      </c>
      <c r="N23" s="27">
        <f t="shared" si="1"/>
        <v>4.58600237247924</v>
      </c>
      <c r="O23" s="152">
        <f t="shared" si="2"/>
        <v>5.8325197146075851</v>
      </c>
      <c r="P23" s="52">
        <f t="shared" si="13"/>
        <v>0.27180913590641365</v>
      </c>
    </row>
    <row r="24" spans="1:16" ht="20.100000000000001" customHeight="1" x14ac:dyDescent="0.25">
      <c r="A24" s="8" t="s">
        <v>208</v>
      </c>
      <c r="B24" s="19">
        <v>0.48</v>
      </c>
      <c r="C24" s="140">
        <v>22.5</v>
      </c>
      <c r="D24" s="247">
        <f t="shared" si="3"/>
        <v>1.4057406935573144E-4</v>
      </c>
      <c r="E24" s="215">
        <f t="shared" si="0"/>
        <v>7.8659502242669765E-3</v>
      </c>
      <c r="F24" s="52">
        <f t="shared" si="12"/>
        <v>45.875</v>
      </c>
      <c r="H24" s="19">
        <v>1.5960000000000001</v>
      </c>
      <c r="I24" s="140">
        <v>13.91</v>
      </c>
      <c r="J24" s="247">
        <f t="shared" si="5"/>
        <v>5.6750762810613543E-4</v>
      </c>
      <c r="K24" s="215">
        <f t="shared" si="6"/>
        <v>5.2078672866187762E-3</v>
      </c>
      <c r="L24" s="52">
        <f t="shared" si="14"/>
        <v>7.7155388471177941</v>
      </c>
      <c r="N24" s="27">
        <f t="shared" si="1"/>
        <v>33.25</v>
      </c>
      <c r="O24" s="152">
        <f t="shared" si="2"/>
        <v>6.1822222222222223</v>
      </c>
      <c r="P24" s="52">
        <f t="shared" si="13"/>
        <v>-0.81406850459482039</v>
      </c>
    </row>
    <row r="25" spans="1:16" ht="20.100000000000001" customHeight="1" x14ac:dyDescent="0.25">
      <c r="A25" s="8" t="s">
        <v>232</v>
      </c>
      <c r="B25" s="19"/>
      <c r="C25" s="140">
        <v>13.95</v>
      </c>
      <c r="D25" s="247">
        <f t="shared" si="3"/>
        <v>0</v>
      </c>
      <c r="E25" s="215">
        <f t="shared" si="0"/>
        <v>4.8768891390455248E-3</v>
      </c>
      <c r="F25" s="52"/>
      <c r="H25" s="19"/>
      <c r="I25" s="140">
        <v>13.834999999999999</v>
      </c>
      <c r="J25" s="247">
        <f t="shared" si="5"/>
        <v>0</v>
      </c>
      <c r="K25" s="215">
        <f t="shared" si="6"/>
        <v>5.1797874845701478E-3</v>
      </c>
      <c r="L25" s="52"/>
      <c r="N25" s="27"/>
      <c r="O25" s="152">
        <f t="shared" ref="O25:O27" si="15">(I25/C25)*10</f>
        <v>9.9175627240143367</v>
      </c>
      <c r="P25" s="52"/>
    </row>
    <row r="26" spans="1:16" ht="20.100000000000001" customHeight="1" x14ac:dyDescent="0.25">
      <c r="A26" s="8" t="s">
        <v>179</v>
      </c>
      <c r="B26" s="19">
        <v>40.159999999999997</v>
      </c>
      <c r="C26" s="140">
        <v>20.55</v>
      </c>
      <c r="D26" s="247">
        <f t="shared" si="3"/>
        <v>1.1761363802762864E-2</v>
      </c>
      <c r="E26" s="215">
        <f t="shared" si="0"/>
        <v>7.1842345381638384E-3</v>
      </c>
      <c r="F26" s="52">
        <f t="shared" si="12"/>
        <v>-0.48829681274900394</v>
      </c>
      <c r="H26" s="19">
        <v>26.53</v>
      </c>
      <c r="I26" s="140">
        <v>13.72</v>
      </c>
      <c r="J26" s="247">
        <f t="shared" si="5"/>
        <v>9.4335697829923387E-3</v>
      </c>
      <c r="K26" s="215">
        <f t="shared" si="6"/>
        <v>5.1367317880955865E-3</v>
      </c>
      <c r="L26" s="52">
        <f t="shared" si="14"/>
        <v>-0.48284960422163586</v>
      </c>
      <c r="N26" s="27">
        <f t="shared" ref="N25:N27" si="16">(H26/B26)*10</f>
        <v>6.6060756972111569</v>
      </c>
      <c r="O26" s="152">
        <f t="shared" si="15"/>
        <v>6.6763990267639901</v>
      </c>
      <c r="P26" s="52">
        <f t="shared" ref="P25:P27" si="17">(O26-N26)/N26</f>
        <v>1.0645250338642212E-2</v>
      </c>
    </row>
    <row r="27" spans="1:16" ht="20.100000000000001" customHeight="1" x14ac:dyDescent="0.25">
      <c r="A27" s="8" t="s">
        <v>204</v>
      </c>
      <c r="B27" s="19">
        <v>16.73</v>
      </c>
      <c r="C27" s="140">
        <v>9.83</v>
      </c>
      <c r="D27" s="247">
        <f t="shared" si="3"/>
        <v>4.8995920423362234E-3</v>
      </c>
      <c r="E27" s="215">
        <f t="shared" si="0"/>
        <v>3.4365462535353056E-3</v>
      </c>
      <c r="F27" s="52">
        <f t="shared" si="12"/>
        <v>-0.41243275552898984</v>
      </c>
      <c r="H27" s="19">
        <v>38.073</v>
      </c>
      <c r="I27" s="140">
        <v>11.404999999999999</v>
      </c>
      <c r="J27" s="247">
        <f t="shared" si="5"/>
        <v>1.353804381258452E-2</v>
      </c>
      <c r="K27" s="215">
        <f t="shared" si="6"/>
        <v>4.2700018981946175E-3</v>
      </c>
      <c r="L27" s="52">
        <f t="shared" si="14"/>
        <v>-0.70044388411735348</v>
      </c>
      <c r="N27" s="27">
        <f t="shared" si="16"/>
        <v>22.757322175732217</v>
      </c>
      <c r="O27" s="152">
        <f t="shared" si="15"/>
        <v>11.602238046795524</v>
      </c>
      <c r="P27" s="52">
        <f t="shared" si="17"/>
        <v>-0.49017560338589256</v>
      </c>
    </row>
    <row r="28" spans="1:16" ht="20.100000000000001" customHeight="1" x14ac:dyDescent="0.25">
      <c r="A28" s="8" t="s">
        <v>200</v>
      </c>
      <c r="B28" s="19">
        <v>2.25</v>
      </c>
      <c r="C28" s="140">
        <v>17.55</v>
      </c>
      <c r="D28" s="247">
        <f t="shared" si="3"/>
        <v>6.589409501049911E-4</v>
      </c>
      <c r="E28" s="215">
        <f t="shared" si="0"/>
        <v>6.1354411749282413E-3</v>
      </c>
      <c r="F28" s="52">
        <f t="shared" si="12"/>
        <v>6.8000000000000007</v>
      </c>
      <c r="H28" s="19">
        <v>0.91200000000000003</v>
      </c>
      <c r="I28" s="140">
        <v>10.71</v>
      </c>
      <c r="J28" s="247">
        <f t="shared" si="5"/>
        <v>3.2429007320350595E-4</v>
      </c>
      <c r="K28" s="215">
        <f t="shared" si="6"/>
        <v>4.0097957325440038E-3</v>
      </c>
      <c r="L28" s="52">
        <f t="shared" si="14"/>
        <v>10.743421052631579</v>
      </c>
      <c r="N28" s="27">
        <f t="shared" ref="N28:N29" si="18">(H28/B28)*10</f>
        <v>4.0533333333333328</v>
      </c>
      <c r="O28" s="152">
        <f t="shared" ref="O28:O29" si="19">(I28/C28)*10</f>
        <v>6.1025641025641031</v>
      </c>
      <c r="P28" s="52">
        <f t="shared" ref="P28:P29" si="20">(O28-N28)/N28</f>
        <v>0.50556680161943357</v>
      </c>
    </row>
    <row r="29" spans="1:16" ht="20.100000000000001" customHeight="1" x14ac:dyDescent="0.25">
      <c r="A29" s="8" t="s">
        <v>178</v>
      </c>
      <c r="B29" s="19">
        <v>0.21</v>
      </c>
      <c r="C29" s="140">
        <v>15.5</v>
      </c>
      <c r="D29" s="247">
        <f t="shared" si="3"/>
        <v>6.1501155343132502E-5</v>
      </c>
      <c r="E29" s="215">
        <f t="shared" si="0"/>
        <v>5.4187657100505833E-3</v>
      </c>
      <c r="F29" s="52">
        <f t="shared" si="12"/>
        <v>72.80952380952381</v>
      </c>
      <c r="H29" s="19">
        <v>0.25</v>
      </c>
      <c r="I29" s="140">
        <v>10.561999999999999</v>
      </c>
      <c r="J29" s="247">
        <f t="shared" si="5"/>
        <v>8.889530515446983E-5</v>
      </c>
      <c r="K29" s="215">
        <f t="shared" si="6"/>
        <v>3.9543849231680446E-3</v>
      </c>
      <c r="L29" s="52">
        <f t="shared" si="14"/>
        <v>41.247999999999998</v>
      </c>
      <c r="N29" s="27">
        <f t="shared" si="18"/>
        <v>11.904761904761905</v>
      </c>
      <c r="O29" s="152">
        <f t="shared" si="19"/>
        <v>6.8141935483870961</v>
      </c>
      <c r="P29" s="52">
        <f t="shared" si="20"/>
        <v>-0.42760774193548395</v>
      </c>
    </row>
    <row r="30" spans="1:16" ht="20.100000000000001" customHeight="1" x14ac:dyDescent="0.25">
      <c r="A30" s="8" t="s">
        <v>168</v>
      </c>
      <c r="B30" s="19">
        <v>49.819999999999993</v>
      </c>
      <c r="C30" s="140">
        <v>10.16</v>
      </c>
      <c r="D30" s="247">
        <f t="shared" si="3"/>
        <v>1.4590416948546958E-2</v>
      </c>
      <c r="E30" s="215">
        <f t="shared" si="0"/>
        <v>3.5519135234912212E-3</v>
      </c>
      <c r="F30" s="52">
        <f t="shared" si="12"/>
        <v>-0.79606583701324773</v>
      </c>
      <c r="H30" s="19">
        <v>36.337000000000003</v>
      </c>
      <c r="I30" s="140">
        <v>10.395</v>
      </c>
      <c r="J30" s="247">
        <f t="shared" si="5"/>
        <v>1.2920754813591883E-2</v>
      </c>
      <c r="K30" s="215">
        <f t="shared" si="6"/>
        <v>3.8918605639397677E-3</v>
      </c>
      <c r="L30" s="52">
        <f t="shared" ref="L30:L31" si="21">(I30-H30)/H30</f>
        <v>-0.71392795222500482</v>
      </c>
      <c r="N30" s="27">
        <f t="shared" ref="N30:N31" si="22">(H30/B30)*10</f>
        <v>7.293657165796871</v>
      </c>
      <c r="O30" s="152">
        <f t="shared" ref="O30:O31" si="23">(I30/C30)*10</f>
        <v>10.231299212598424</v>
      </c>
      <c r="P30" s="52">
        <f t="shared" ref="P30:P31" si="24">(O30-N30)/N30</f>
        <v>0.40276667521163917</v>
      </c>
    </row>
    <row r="31" spans="1:16" ht="20.100000000000001" customHeight="1" x14ac:dyDescent="0.25">
      <c r="A31" s="8" t="s">
        <v>192</v>
      </c>
      <c r="B31" s="19">
        <v>5.5299999999999994</v>
      </c>
      <c r="C31" s="140">
        <v>19.399999999999999</v>
      </c>
      <c r="D31" s="247">
        <f t="shared" si="3"/>
        <v>1.6195304240358224E-3</v>
      </c>
      <c r="E31" s="215">
        <f t="shared" si="0"/>
        <v>6.7821970822568587E-3</v>
      </c>
      <c r="F31" s="52">
        <f t="shared" si="12"/>
        <v>2.5081374321880654</v>
      </c>
      <c r="H31" s="19">
        <v>2.879</v>
      </c>
      <c r="I31" s="140">
        <v>7.5200000000000005</v>
      </c>
      <c r="J31" s="247">
        <f t="shared" si="5"/>
        <v>1.0237183341588745E-3</v>
      </c>
      <c r="K31" s="215">
        <f t="shared" si="6"/>
        <v>2.8154681520757151E-3</v>
      </c>
      <c r="L31" s="52">
        <f t="shared" si="21"/>
        <v>1.6120180618270232</v>
      </c>
      <c r="N31" s="27">
        <f t="shared" si="22"/>
        <v>5.2061482820976499</v>
      </c>
      <c r="O31" s="152">
        <f t="shared" si="23"/>
        <v>3.8762886597938149</v>
      </c>
      <c r="P31" s="52">
        <f t="shared" si="24"/>
        <v>-0.25544021227301866</v>
      </c>
    </row>
    <row r="32" spans="1:16" ht="20.100000000000001" customHeight="1" thickBot="1" x14ac:dyDescent="0.3">
      <c r="A32" s="8" t="s">
        <v>17</v>
      </c>
      <c r="B32" s="19">
        <f>B33-SUM(B7:B31)</f>
        <v>268.07000000000016</v>
      </c>
      <c r="C32" s="140">
        <f>C33-SUM(C7:C31)</f>
        <v>61.910000000002128</v>
      </c>
      <c r="D32" s="247">
        <f t="shared" si="3"/>
        <v>7.8507689108731155E-2</v>
      </c>
      <c r="E32" s="215">
        <f t="shared" si="0"/>
        <v>2.1643599039306009E-2</v>
      </c>
      <c r="F32" s="52">
        <f t="shared" si="12"/>
        <v>-0.76905285932777967</v>
      </c>
      <c r="H32" s="19">
        <f>H33-SUM(H7:H31)</f>
        <v>196.68399999999929</v>
      </c>
      <c r="I32" s="140">
        <f>I33-SUM(I7:I31)</f>
        <v>42.769000000001142</v>
      </c>
      <c r="J32" s="247">
        <f t="shared" si="5"/>
        <v>6.9937136796006716E-2</v>
      </c>
      <c r="K32" s="215">
        <f t="shared" si="6"/>
        <v>1.6012600717570408E-2</v>
      </c>
      <c r="L32" s="52">
        <f t="shared" si="7"/>
        <v>-0.78254967358808392</v>
      </c>
      <c r="N32" s="27">
        <f t="shared" si="1"/>
        <v>7.3370388331405669</v>
      </c>
      <c r="O32" s="152">
        <f t="shared" si="2"/>
        <v>6.9082539169762027</v>
      </c>
      <c r="P32" s="52">
        <f t="shared" si="8"/>
        <v>-5.8441140345011078E-2</v>
      </c>
    </row>
    <row r="33" spans="1:16" ht="26.25" customHeight="1" thickBot="1" x14ac:dyDescent="0.3">
      <c r="A33" s="12" t="s">
        <v>18</v>
      </c>
      <c r="B33" s="17">
        <v>3414.5700000000006</v>
      </c>
      <c r="C33" s="145">
        <v>2860.4300000000017</v>
      </c>
      <c r="D33" s="243">
        <f>SUM(D7:D32)</f>
        <v>0.99999999999999989</v>
      </c>
      <c r="E33" s="244">
        <f>SUM(E7:E32)</f>
        <v>1.0000000000000002</v>
      </c>
      <c r="F33" s="57">
        <f>(C33-B33)/B33</f>
        <v>-0.16228690581830182</v>
      </c>
      <c r="G33" s="1"/>
      <c r="H33" s="17">
        <v>2812.2969999999996</v>
      </c>
      <c r="I33" s="145">
        <v>2670.9590000000003</v>
      </c>
      <c r="J33" s="243">
        <f>SUM(J7:J32)</f>
        <v>1.0000000000000002</v>
      </c>
      <c r="K33" s="244">
        <f>SUM(K7:K32)</f>
        <v>1.0000000000000002</v>
      </c>
      <c r="L33" s="57">
        <f t="shared" si="7"/>
        <v>-5.0257138559689572E-2</v>
      </c>
      <c r="N33" s="29">
        <f t="shared" si="1"/>
        <v>8.2361673651440714</v>
      </c>
      <c r="O33" s="146">
        <f>(I33/C33)*10</f>
        <v>9.3376135755812903</v>
      </c>
      <c r="P33" s="57">
        <f t="shared" si="8"/>
        <v>0.13373285918139569</v>
      </c>
    </row>
    <row r="35" spans="1:16" ht="15.75" thickBot="1" x14ac:dyDescent="0.3"/>
    <row r="36" spans="1:16" x14ac:dyDescent="0.25">
      <c r="A36" s="354" t="s">
        <v>2</v>
      </c>
      <c r="B36" s="342" t="s">
        <v>1</v>
      </c>
      <c r="C36" s="340"/>
      <c r="D36" s="342" t="s">
        <v>104</v>
      </c>
      <c r="E36" s="340"/>
      <c r="F36" s="130" t="s">
        <v>0</v>
      </c>
      <c r="H36" s="352" t="s">
        <v>19</v>
      </c>
      <c r="I36" s="353"/>
      <c r="J36" s="342" t="s">
        <v>104</v>
      </c>
      <c r="K36" s="343"/>
      <c r="L36" s="130" t="s">
        <v>0</v>
      </c>
      <c r="N36" s="350" t="s">
        <v>22</v>
      </c>
      <c r="O36" s="340"/>
      <c r="P36" s="130" t="s">
        <v>0</v>
      </c>
    </row>
    <row r="37" spans="1:16" x14ac:dyDescent="0.25">
      <c r="A37" s="355"/>
      <c r="B37" s="345" t="str">
        <f>B5</f>
        <v>jan-fev</v>
      </c>
      <c r="C37" s="347"/>
      <c r="D37" s="345" t="str">
        <f>B5</f>
        <v>jan-fev</v>
      </c>
      <c r="E37" s="347"/>
      <c r="F37" s="131" t="str">
        <f>F5</f>
        <v>2023/2022</v>
      </c>
      <c r="H37" s="348" t="str">
        <f>B5</f>
        <v>jan-fev</v>
      </c>
      <c r="I37" s="347"/>
      <c r="J37" s="345" t="str">
        <f>B5</f>
        <v>jan-fev</v>
      </c>
      <c r="K37" s="346"/>
      <c r="L37" s="131" t="str">
        <f>L5</f>
        <v>2023/2022</v>
      </c>
      <c r="N37" s="348" t="str">
        <f>B5</f>
        <v>jan-fev</v>
      </c>
      <c r="O37" s="346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169</v>
      </c>
      <c r="B39" s="39">
        <v>580.39</v>
      </c>
      <c r="C39" s="147">
        <v>661</v>
      </c>
      <c r="D39" s="247">
        <f t="shared" ref="D39:D55" si="25">B39/$B$62</f>
        <v>0.3260746209120583</v>
      </c>
      <c r="E39" s="246">
        <f t="shared" ref="E39:E55" si="26">C39/$C$62</f>
        <v>0.38733116521637223</v>
      </c>
      <c r="F39" s="52">
        <f>(C39-B39)/B39</f>
        <v>0.13888936749427111</v>
      </c>
      <c r="H39" s="39">
        <v>238.733</v>
      </c>
      <c r="I39" s="147">
        <v>277.76100000000002</v>
      </c>
      <c r="J39" s="247">
        <f t="shared" ref="J39:J61" si="27">H39/$H$62</f>
        <v>0.27716754650651143</v>
      </c>
      <c r="K39" s="246">
        <f t="shared" ref="K39:K61" si="28">I39/$I$62</f>
        <v>0.29182461168639051</v>
      </c>
      <c r="L39" s="52">
        <f>(I39-H39)/H39</f>
        <v>0.16347970326682956</v>
      </c>
      <c r="N39" s="27">
        <f t="shared" ref="N39:N62" si="29">(H39/B39)*10</f>
        <v>4.113320353555368</v>
      </c>
      <c r="O39" s="151">
        <f t="shared" ref="O39:O62" si="30">(I39/C39)*10</f>
        <v>4.2021331316187602</v>
      </c>
      <c r="P39" s="61">
        <f t="shared" si="8"/>
        <v>2.159150526329089E-2</v>
      </c>
    </row>
    <row r="40" spans="1:16" ht="20.100000000000001" customHeight="1" x14ac:dyDescent="0.25">
      <c r="A40" s="38" t="s">
        <v>163</v>
      </c>
      <c r="B40" s="19">
        <v>660.9</v>
      </c>
      <c r="C40" s="140">
        <v>404.37</v>
      </c>
      <c r="D40" s="247">
        <f t="shared" si="25"/>
        <v>0.37130673678178355</v>
      </c>
      <c r="E40" s="215">
        <f t="shared" si="26"/>
        <v>0.23695174474817615</v>
      </c>
      <c r="F40" s="52">
        <f t="shared" ref="F40:F62" si="31">(C40-B40)/B40</f>
        <v>-0.38815251929187466</v>
      </c>
      <c r="H40" s="19">
        <v>255.34200000000001</v>
      </c>
      <c r="I40" s="140">
        <v>175.816</v>
      </c>
      <c r="J40" s="247">
        <f t="shared" si="27"/>
        <v>0.296450493480439</v>
      </c>
      <c r="K40" s="215">
        <f t="shared" si="28"/>
        <v>0.18471792630446474</v>
      </c>
      <c r="L40" s="52">
        <f t="shared" ref="L40:L62" si="32">(I40-H40)/H40</f>
        <v>-0.31144895865153405</v>
      </c>
      <c r="N40" s="27">
        <f t="shared" si="29"/>
        <v>3.8635497049477991</v>
      </c>
      <c r="O40" s="152">
        <f t="shared" si="30"/>
        <v>4.3478992012265998</v>
      </c>
      <c r="P40" s="52">
        <f t="shared" si="8"/>
        <v>0.12536385792022436</v>
      </c>
    </row>
    <row r="41" spans="1:16" ht="20.100000000000001" customHeight="1" x14ac:dyDescent="0.25">
      <c r="A41" s="38" t="s">
        <v>172</v>
      </c>
      <c r="B41" s="19">
        <v>121.46000000000001</v>
      </c>
      <c r="C41" s="140">
        <v>268.62</v>
      </c>
      <c r="D41" s="247">
        <f t="shared" si="25"/>
        <v>6.8238638598147119E-2</v>
      </c>
      <c r="E41" s="215">
        <f t="shared" si="26"/>
        <v>0.15740529137734025</v>
      </c>
      <c r="F41" s="52">
        <f t="shared" si="31"/>
        <v>1.2115922937592623</v>
      </c>
      <c r="H41" s="19">
        <v>67.614000000000004</v>
      </c>
      <c r="I41" s="140">
        <v>131.17500000000001</v>
      </c>
      <c r="J41" s="247">
        <f t="shared" si="27"/>
        <v>7.8499438659470053E-2</v>
      </c>
      <c r="K41" s="215">
        <f t="shared" si="28"/>
        <v>0.13781666050295857</v>
      </c>
      <c r="L41" s="52">
        <f t="shared" si="32"/>
        <v>0.94005679297186973</v>
      </c>
      <c r="N41" s="27">
        <f t="shared" si="29"/>
        <v>5.5667709534002965</v>
      </c>
      <c r="O41" s="152">
        <f t="shared" si="30"/>
        <v>4.8832923832923836</v>
      </c>
      <c r="P41" s="52">
        <f t="shared" si="8"/>
        <v>-0.1227782813105379</v>
      </c>
    </row>
    <row r="42" spans="1:16" ht="20.100000000000001" customHeight="1" x14ac:dyDescent="0.25">
      <c r="A42" s="38" t="s">
        <v>175</v>
      </c>
      <c r="B42" s="19">
        <v>6.76</v>
      </c>
      <c r="C42" s="140">
        <v>77.87</v>
      </c>
      <c r="D42" s="247">
        <f t="shared" si="25"/>
        <v>3.7979021646918697E-3</v>
      </c>
      <c r="E42" s="215">
        <f t="shared" si="26"/>
        <v>4.5630072368228303E-2</v>
      </c>
      <c r="F42" s="52">
        <f t="shared" si="31"/>
        <v>10.51923076923077</v>
      </c>
      <c r="H42" s="19">
        <v>13.577</v>
      </c>
      <c r="I42" s="140">
        <v>105.794</v>
      </c>
      <c r="J42" s="247">
        <f t="shared" si="27"/>
        <v>1.5762813598953249E-2</v>
      </c>
      <c r="K42" s="215">
        <f t="shared" si="28"/>
        <v>0.11115056818181816</v>
      </c>
      <c r="L42" s="52">
        <f t="shared" si="32"/>
        <v>6.7921484864108415</v>
      </c>
      <c r="N42" s="27">
        <f t="shared" si="29"/>
        <v>20.084319526627219</v>
      </c>
      <c r="O42" s="152">
        <f t="shared" si="30"/>
        <v>13.585976627712855</v>
      </c>
      <c r="P42" s="52">
        <f t="shared" si="8"/>
        <v>-0.32355305293261472</v>
      </c>
    </row>
    <row r="43" spans="1:16" ht="20.100000000000001" customHeight="1" x14ac:dyDescent="0.25">
      <c r="A43" s="38" t="s">
        <v>188</v>
      </c>
      <c r="B43" s="19">
        <v>12.610000000000001</v>
      </c>
      <c r="C43" s="140">
        <v>57.870000000000005</v>
      </c>
      <c r="D43" s="247">
        <f t="shared" si="25"/>
        <v>7.0845482687521425E-3</v>
      </c>
      <c r="E43" s="215">
        <f t="shared" si="26"/>
        <v>3.3910521227037006E-2</v>
      </c>
      <c r="F43" s="52">
        <f t="shared" si="31"/>
        <v>3.5892149088025378</v>
      </c>
      <c r="H43" s="19">
        <v>12.832000000000001</v>
      </c>
      <c r="I43" s="140">
        <v>78.227000000000004</v>
      </c>
      <c r="J43" s="247">
        <f t="shared" si="27"/>
        <v>1.489787317535303E-2</v>
      </c>
      <c r="K43" s="215">
        <f t="shared" si="28"/>
        <v>8.2187794176976858E-2</v>
      </c>
      <c r="L43" s="52">
        <f t="shared" si="32"/>
        <v>5.0962437655860358</v>
      </c>
      <c r="N43" s="27">
        <f t="shared" si="29"/>
        <v>10.17605075337034</v>
      </c>
      <c r="O43" s="152">
        <f t="shared" si="30"/>
        <v>13.517712113357526</v>
      </c>
      <c r="P43" s="52">
        <f t="shared" si="8"/>
        <v>0.32838489517953873</v>
      </c>
    </row>
    <row r="44" spans="1:16" ht="20.100000000000001" customHeight="1" x14ac:dyDescent="0.25">
      <c r="A44" s="38" t="s">
        <v>174</v>
      </c>
      <c r="B44" s="19">
        <v>12.319999999999999</v>
      </c>
      <c r="C44" s="140">
        <v>38.700000000000003</v>
      </c>
      <c r="D44" s="247">
        <f t="shared" si="25"/>
        <v>6.9216205131662472E-3</v>
      </c>
      <c r="E44" s="215">
        <f t="shared" si="26"/>
        <v>2.2677331458205153E-2</v>
      </c>
      <c r="F44" s="52">
        <f t="shared" si="31"/>
        <v>2.1412337662337668</v>
      </c>
      <c r="H44" s="19">
        <v>21.888999999999999</v>
      </c>
      <c r="I44" s="140">
        <v>37.395000000000003</v>
      </c>
      <c r="J44" s="247">
        <f t="shared" si="27"/>
        <v>2.5412994539845888E-2</v>
      </c>
      <c r="K44" s="215">
        <f t="shared" si="28"/>
        <v>3.92883858929532E-2</v>
      </c>
      <c r="L44" s="52">
        <f t="shared" si="32"/>
        <v>0.70839234318607536</v>
      </c>
      <c r="N44" s="27">
        <f t="shared" si="29"/>
        <v>17.767045454545457</v>
      </c>
      <c r="O44" s="152">
        <f t="shared" si="30"/>
        <v>9.6627906976744189</v>
      </c>
      <c r="P44" s="52">
        <f t="shared" si="8"/>
        <v>-0.45613969849993685</v>
      </c>
    </row>
    <row r="45" spans="1:16" ht="20.100000000000001" customHeight="1" x14ac:dyDescent="0.25">
      <c r="A45" s="38" t="s">
        <v>186</v>
      </c>
      <c r="B45" s="19">
        <v>26.16</v>
      </c>
      <c r="C45" s="140">
        <v>35.269999999999996</v>
      </c>
      <c r="D45" s="247">
        <f t="shared" si="25"/>
        <v>1.4697207193541319E-2</v>
      </c>
      <c r="E45" s="215">
        <f t="shared" si="26"/>
        <v>2.0667428437490844E-2</v>
      </c>
      <c r="F45" s="52">
        <f t="shared" si="31"/>
        <v>0.34824159021406714</v>
      </c>
      <c r="H45" s="19">
        <v>29.033999999999999</v>
      </c>
      <c r="I45" s="140">
        <v>30.365000000000002</v>
      </c>
      <c r="J45" s="247">
        <f t="shared" si="27"/>
        <v>3.3708295649407714E-2</v>
      </c>
      <c r="K45" s="215">
        <f t="shared" si="28"/>
        <v>3.190244250941366E-2</v>
      </c>
      <c r="L45" s="52">
        <f t="shared" si="32"/>
        <v>4.584280498725643E-2</v>
      </c>
      <c r="N45" s="27">
        <f t="shared" si="29"/>
        <v>11.098623853211009</v>
      </c>
      <c r="O45" s="152">
        <f t="shared" si="30"/>
        <v>8.6092996881202168</v>
      </c>
      <c r="P45" s="52">
        <f t="shared" si="8"/>
        <v>-0.22429124529439667</v>
      </c>
    </row>
    <row r="46" spans="1:16" ht="20.100000000000001" customHeight="1" x14ac:dyDescent="0.25">
      <c r="A46" s="38" t="s">
        <v>167</v>
      </c>
      <c r="B46" s="19">
        <v>113.39</v>
      </c>
      <c r="C46" s="140">
        <v>36.39</v>
      </c>
      <c r="D46" s="247">
        <f t="shared" si="25"/>
        <v>6.370475243408448E-2</v>
      </c>
      <c r="E46" s="215">
        <f t="shared" si="26"/>
        <v>2.1323723301397559E-2</v>
      </c>
      <c r="F46" s="52">
        <f t="shared" si="31"/>
        <v>-0.67907222859158656</v>
      </c>
      <c r="H46" s="19">
        <v>58.292999999999999</v>
      </c>
      <c r="I46" s="140">
        <v>27.117999999999999</v>
      </c>
      <c r="J46" s="247">
        <f t="shared" si="27"/>
        <v>6.7677814916681275E-2</v>
      </c>
      <c r="K46" s="215">
        <f t="shared" si="28"/>
        <v>2.8491040209790205E-2</v>
      </c>
      <c r="L46" s="52">
        <f t="shared" si="32"/>
        <v>-0.53479834628514578</v>
      </c>
      <c r="N46" s="27">
        <f t="shared" si="29"/>
        <v>5.1409295352323836</v>
      </c>
      <c r="O46" s="152">
        <f t="shared" si="30"/>
        <v>7.4520472657323431</v>
      </c>
      <c r="P46" s="52">
        <f t="shared" si="8"/>
        <v>0.44955250109170986</v>
      </c>
    </row>
    <row r="47" spans="1:16" ht="20.100000000000001" customHeight="1" x14ac:dyDescent="0.25">
      <c r="A47" s="38" t="s">
        <v>176</v>
      </c>
      <c r="B47" s="19">
        <v>4.3599999999999994</v>
      </c>
      <c r="C47" s="140">
        <v>34.120000000000005</v>
      </c>
      <c r="D47" s="247">
        <f t="shared" si="25"/>
        <v>2.4495345322568863E-3</v>
      </c>
      <c r="E47" s="215">
        <f t="shared" si="26"/>
        <v>1.9993554246872349E-2</v>
      </c>
      <c r="F47" s="52">
        <f t="shared" si="31"/>
        <v>6.8256880733944971</v>
      </c>
      <c r="H47" s="19">
        <v>1.6520000000000001</v>
      </c>
      <c r="I47" s="140">
        <v>20.193999999999999</v>
      </c>
      <c r="J47" s="247">
        <f t="shared" si="27"/>
        <v>1.9179618520638409E-3</v>
      </c>
      <c r="K47" s="215">
        <f t="shared" si="28"/>
        <v>2.1216463824636898E-2</v>
      </c>
      <c r="L47" s="52">
        <f t="shared" si="32"/>
        <v>11.223970944309926</v>
      </c>
      <c r="N47" s="27">
        <f t="shared" si="29"/>
        <v>3.7889908256880744</v>
      </c>
      <c r="O47" s="152">
        <f t="shared" si="30"/>
        <v>5.918522860492379</v>
      </c>
      <c r="P47" s="52">
        <f t="shared" si="8"/>
        <v>0.56203145712752811</v>
      </c>
    </row>
    <row r="48" spans="1:16" ht="20.100000000000001" customHeight="1" x14ac:dyDescent="0.25">
      <c r="A48" s="38" t="s">
        <v>173</v>
      </c>
      <c r="B48" s="19">
        <v>207.92</v>
      </c>
      <c r="C48" s="140">
        <v>7.9099999999999993</v>
      </c>
      <c r="D48" s="247">
        <f t="shared" si="25"/>
        <v>0.11681358255661739</v>
      </c>
      <c r="E48" s="215">
        <f t="shared" si="26"/>
        <v>4.6350824763411562E-3</v>
      </c>
      <c r="F48" s="52">
        <f t="shared" ref="F48:F52" si="33">(C48-B48)/B48</f>
        <v>-0.96195652173913049</v>
      </c>
      <c r="H48" s="19">
        <v>139.97999999999999</v>
      </c>
      <c r="I48" s="140">
        <v>15.613000000000001</v>
      </c>
      <c r="J48" s="247">
        <f t="shared" si="27"/>
        <v>0.1625159201282666</v>
      </c>
      <c r="K48" s="215">
        <f t="shared" si="28"/>
        <v>1.6403518356643356E-2</v>
      </c>
      <c r="L48" s="52">
        <f t="shared" ref="L48:L52" si="34">(I48-H48)/H48</f>
        <v>-0.8884626375196456</v>
      </c>
      <c r="N48" s="27">
        <f t="shared" ref="N48:N51" si="35">(H48/B48)*10</f>
        <v>6.7323970757983842</v>
      </c>
      <c r="O48" s="152">
        <f t="shared" ref="O48:O51" si="36">(I48/C48)*10</f>
        <v>19.73830594184577</v>
      </c>
      <c r="P48" s="52">
        <f t="shared" ref="P48:P51" si="37">(O48-N48)/N48</f>
        <v>1.9318392423407431</v>
      </c>
    </row>
    <row r="49" spans="1:16" ht="20.100000000000001" customHeight="1" x14ac:dyDescent="0.25">
      <c r="A49" s="38" t="s">
        <v>171</v>
      </c>
      <c r="B49" s="19">
        <v>8.43</v>
      </c>
      <c r="C49" s="140">
        <v>26.630000000000003</v>
      </c>
      <c r="D49" s="247">
        <f t="shared" si="25"/>
        <v>4.7361413089278791E-3</v>
      </c>
      <c r="E49" s="215">
        <f t="shared" si="26"/>
        <v>1.5604582344496208E-2</v>
      </c>
      <c r="F49" s="52">
        <f t="shared" si="33"/>
        <v>2.1589561091340457</v>
      </c>
      <c r="H49" s="19">
        <v>3.8659999999999997</v>
      </c>
      <c r="I49" s="140">
        <v>15.532</v>
      </c>
      <c r="J49" s="247">
        <f t="shared" si="27"/>
        <v>4.4884022518636851E-3</v>
      </c>
      <c r="K49" s="215">
        <f t="shared" si="28"/>
        <v>1.6318417159763312E-2</v>
      </c>
      <c r="L49" s="52">
        <f t="shared" si="34"/>
        <v>3.0175892395240562</v>
      </c>
      <c r="N49" s="27">
        <f t="shared" si="35"/>
        <v>4.58600237247924</v>
      </c>
      <c r="O49" s="152">
        <f t="shared" si="36"/>
        <v>5.8325197146075851</v>
      </c>
      <c r="P49" s="52">
        <f t="shared" si="37"/>
        <v>0.27180913590641365</v>
      </c>
    </row>
    <row r="50" spans="1:16" ht="20.100000000000001" customHeight="1" x14ac:dyDescent="0.25">
      <c r="A50" s="38" t="s">
        <v>178</v>
      </c>
      <c r="B50" s="19">
        <v>0.21</v>
      </c>
      <c r="C50" s="140">
        <v>15.5</v>
      </c>
      <c r="D50" s="247">
        <f t="shared" si="25"/>
        <v>1.1798216783806105E-4</v>
      </c>
      <c r="E50" s="215">
        <f t="shared" si="26"/>
        <v>9.0826521344232521E-3</v>
      </c>
      <c r="F50" s="52">
        <f t="shared" si="33"/>
        <v>72.80952380952381</v>
      </c>
      <c r="H50" s="19">
        <v>0.25</v>
      </c>
      <c r="I50" s="140">
        <v>10.561999999999999</v>
      </c>
      <c r="J50" s="247">
        <f t="shared" si="27"/>
        <v>2.9024846429537542E-4</v>
      </c>
      <c r="K50" s="215">
        <f t="shared" si="28"/>
        <v>1.1096775820333511E-2</v>
      </c>
      <c r="L50" s="52">
        <f t="shared" si="34"/>
        <v>41.247999999999998</v>
      </c>
      <c r="N50" s="27">
        <f t="shared" si="35"/>
        <v>11.904761904761905</v>
      </c>
      <c r="O50" s="152">
        <f t="shared" si="36"/>
        <v>6.8141935483870961</v>
      </c>
      <c r="P50" s="52">
        <f t="shared" si="37"/>
        <v>-0.42760774193548395</v>
      </c>
    </row>
    <row r="51" spans="1:16" ht="20.100000000000001" customHeight="1" x14ac:dyDescent="0.25">
      <c r="A51" s="38" t="s">
        <v>192</v>
      </c>
      <c r="B51" s="19">
        <v>5.5299999999999994</v>
      </c>
      <c r="C51" s="140">
        <v>19.399999999999999</v>
      </c>
      <c r="D51" s="247">
        <f t="shared" si="25"/>
        <v>3.1068637530689406E-3</v>
      </c>
      <c r="E51" s="215">
        <f t="shared" si="26"/>
        <v>1.1367964606955553E-2</v>
      </c>
      <c r="F51" s="52">
        <f t="shared" si="33"/>
        <v>2.5081374321880654</v>
      </c>
      <c r="H51" s="19">
        <v>2.879</v>
      </c>
      <c r="I51" s="140">
        <v>7.5200000000000005</v>
      </c>
      <c r="J51" s="247">
        <f t="shared" si="27"/>
        <v>3.3425013148255431E-3</v>
      </c>
      <c r="K51" s="215">
        <f t="shared" si="28"/>
        <v>7.9007530930607847E-3</v>
      </c>
      <c r="L51" s="52">
        <f t="shared" si="34"/>
        <v>1.6120180618270232</v>
      </c>
      <c r="N51" s="27">
        <f t="shared" si="35"/>
        <v>5.2061482820976499</v>
      </c>
      <c r="O51" s="152">
        <f t="shared" si="36"/>
        <v>3.8762886597938149</v>
      </c>
      <c r="P51" s="52">
        <f t="shared" si="37"/>
        <v>-0.25544021227301866</v>
      </c>
    </row>
    <row r="52" spans="1:16" ht="20.100000000000001" customHeight="1" x14ac:dyDescent="0.25">
      <c r="A52" s="38" t="s">
        <v>190</v>
      </c>
      <c r="B52" s="19">
        <v>6.38</v>
      </c>
      <c r="C52" s="140">
        <v>8.629999999999999</v>
      </c>
      <c r="D52" s="247">
        <f t="shared" si="25"/>
        <v>3.584410622889664E-3</v>
      </c>
      <c r="E52" s="215">
        <f t="shared" si="26"/>
        <v>5.0569863174240422E-3</v>
      </c>
      <c r="F52" s="52">
        <f t="shared" si="33"/>
        <v>0.35266457680250768</v>
      </c>
      <c r="H52" s="19">
        <v>2.444</v>
      </c>
      <c r="I52" s="140">
        <v>6.9850000000000003</v>
      </c>
      <c r="J52" s="247">
        <f t="shared" si="27"/>
        <v>2.83746898695159E-3</v>
      </c>
      <c r="K52" s="215">
        <f t="shared" si="28"/>
        <v>7.3386649408284021E-3</v>
      </c>
      <c r="L52" s="52">
        <f t="shared" si="34"/>
        <v>1.8580196399345337</v>
      </c>
      <c r="N52" s="27">
        <f t="shared" si="29"/>
        <v>3.830721003134796</v>
      </c>
      <c r="O52" s="152">
        <f t="shared" si="30"/>
        <v>8.0938586326767101</v>
      </c>
      <c r="P52" s="52">
        <f t="shared" si="8"/>
        <v>1.1128812633583229</v>
      </c>
    </row>
    <row r="53" spans="1:16" ht="20.100000000000001" customHeight="1" x14ac:dyDescent="0.25">
      <c r="A53" s="38" t="s">
        <v>185</v>
      </c>
      <c r="B53" s="19"/>
      <c r="C53" s="140">
        <v>7.06</v>
      </c>
      <c r="D53" s="247">
        <f t="shared" si="25"/>
        <v>0</v>
      </c>
      <c r="E53" s="215">
        <f t="shared" si="26"/>
        <v>4.1370015528405264E-3</v>
      </c>
      <c r="F53" s="52"/>
      <c r="H53" s="19"/>
      <c r="I53" s="140">
        <v>5.67</v>
      </c>
      <c r="J53" s="247">
        <f t="shared" si="27"/>
        <v>0</v>
      </c>
      <c r="K53" s="215">
        <f t="shared" si="28"/>
        <v>5.9570837816030116E-3</v>
      </c>
      <c r="L53" s="52"/>
      <c r="N53" s="27"/>
      <c r="O53" s="152">
        <f t="shared" ref="O53" si="38">(I53/C53)*10</f>
        <v>8.0311614730878187</v>
      </c>
      <c r="P53" s="52"/>
    </row>
    <row r="54" spans="1:16" ht="20.100000000000001" customHeight="1" x14ac:dyDescent="0.25">
      <c r="A54" s="38" t="s">
        <v>189</v>
      </c>
      <c r="B54" s="19">
        <v>3.0999999999999996</v>
      </c>
      <c r="C54" s="140">
        <v>0.39999999999999997</v>
      </c>
      <c r="D54" s="247">
        <f t="shared" si="25"/>
        <v>1.7416415252285199E-3</v>
      </c>
      <c r="E54" s="215">
        <f t="shared" si="26"/>
        <v>2.3439102282382584E-4</v>
      </c>
      <c r="F54" s="52">
        <f t="shared" si="31"/>
        <v>-0.87096774193548387</v>
      </c>
      <c r="H54" s="19">
        <v>5.843</v>
      </c>
      <c r="I54" s="140">
        <v>1.2120000000000002</v>
      </c>
      <c r="J54" s="247">
        <f t="shared" si="27"/>
        <v>6.7836871075115136E-3</v>
      </c>
      <c r="K54" s="215">
        <f t="shared" si="28"/>
        <v>1.2733660570199033E-3</v>
      </c>
      <c r="L54" s="52">
        <f t="shared" si="32"/>
        <v>-0.79257230874550744</v>
      </c>
      <c r="N54" s="27">
        <f t="shared" ref="N54:N55" si="39">(H54/B54)*10</f>
        <v>18.848387096774196</v>
      </c>
      <c r="O54" s="152">
        <f t="shared" ref="O54:O55" si="40">(I54/C54)*10</f>
        <v>30.300000000000008</v>
      </c>
      <c r="P54" s="52">
        <f t="shared" ref="P54:P55" si="41">(O54-N54)/N54</f>
        <v>0.60756460722231742</v>
      </c>
    </row>
    <row r="55" spans="1:16" ht="20.100000000000001" customHeight="1" x14ac:dyDescent="0.25">
      <c r="A55" s="38" t="s">
        <v>235</v>
      </c>
      <c r="B55" s="19">
        <v>1.89</v>
      </c>
      <c r="C55" s="140">
        <v>3.07</v>
      </c>
      <c r="D55" s="247">
        <f t="shared" si="25"/>
        <v>1.0618395105425494E-3</v>
      </c>
      <c r="E55" s="215">
        <f t="shared" si="26"/>
        <v>1.7989511001728633E-3</v>
      </c>
      <c r="F55" s="52">
        <f t="shared" si="31"/>
        <v>0.6243386243386243</v>
      </c>
      <c r="H55" s="19">
        <v>1.077</v>
      </c>
      <c r="I55" s="140">
        <v>1.1850000000000001</v>
      </c>
      <c r="J55" s="247">
        <f t="shared" si="27"/>
        <v>1.2503903841844773E-3</v>
      </c>
      <c r="K55" s="215">
        <f t="shared" si="28"/>
        <v>1.2449989913932221E-3</v>
      </c>
      <c r="L55" s="52">
        <f t="shared" si="32"/>
        <v>0.10027855153203352</v>
      </c>
      <c r="N55" s="27">
        <f t="shared" si="39"/>
        <v>5.6984126984126977</v>
      </c>
      <c r="O55" s="152">
        <f t="shared" si="40"/>
        <v>3.8599348534201958</v>
      </c>
      <c r="P55" s="52">
        <f t="shared" si="41"/>
        <v>-0.32262981680926917</v>
      </c>
    </row>
    <row r="56" spans="1:16" ht="20.100000000000001" customHeight="1" x14ac:dyDescent="0.25">
      <c r="A56" s="38" t="s">
        <v>193</v>
      </c>
      <c r="B56" s="19">
        <v>0.11000000000000001</v>
      </c>
      <c r="C56" s="140">
        <v>0.53</v>
      </c>
      <c r="D56" s="247">
        <f t="shared" ref="D56:D57" si="42">B56/$B$62</f>
        <v>6.1800183153270082E-5</v>
      </c>
      <c r="E56" s="215">
        <f t="shared" ref="E56:E57" si="43">C56/$C$62</f>
        <v>3.1056810524156926E-4</v>
      </c>
      <c r="F56" s="52">
        <f t="shared" ref="F56:F57" si="44">(C56-B56)/B56</f>
        <v>3.8181818181818179</v>
      </c>
      <c r="H56" s="19">
        <v>0.112</v>
      </c>
      <c r="I56" s="140">
        <v>1.03</v>
      </c>
      <c r="J56" s="247">
        <f t="shared" si="27"/>
        <v>1.3003131200432818E-4</v>
      </c>
      <c r="K56" s="215">
        <f t="shared" si="28"/>
        <v>1.0821510220548681E-3</v>
      </c>
      <c r="L56" s="52">
        <f t="shared" ref="L56" si="45">(I56-H56)/H56</f>
        <v>8.1964285714285712</v>
      </c>
      <c r="N56" s="27">
        <f t="shared" ref="N56" si="46">(H56/B56)*10</f>
        <v>10.18181818181818</v>
      </c>
      <c r="O56" s="152">
        <f t="shared" ref="O56" si="47">(I56/C56)*10</f>
        <v>19.433962264150942</v>
      </c>
      <c r="P56" s="52">
        <f t="shared" ref="P56" si="48">(O56-N56)/N56</f>
        <v>0.90869272237196785</v>
      </c>
    </row>
    <row r="57" spans="1:16" ht="20.100000000000001" customHeight="1" x14ac:dyDescent="0.25">
      <c r="A57" s="38" t="s">
        <v>187</v>
      </c>
      <c r="B57" s="19">
        <v>0.11</v>
      </c>
      <c r="C57" s="140">
        <v>0.98</v>
      </c>
      <c r="D57" s="247">
        <f t="shared" si="42"/>
        <v>6.1800183153270068E-5</v>
      </c>
      <c r="E57" s="215">
        <f t="shared" si="43"/>
        <v>5.7425800591837334E-4</v>
      </c>
      <c r="F57" s="52">
        <f t="shared" si="44"/>
        <v>7.9090909090909092</v>
      </c>
      <c r="H57" s="19">
        <v>0.115</v>
      </c>
      <c r="I57" s="140">
        <v>0.995</v>
      </c>
      <c r="J57" s="247">
        <f t="shared" si="27"/>
        <v>1.335142935758727E-4</v>
      </c>
      <c r="K57" s="215">
        <f t="shared" si="28"/>
        <v>1.0453788999462074E-3</v>
      </c>
      <c r="L57" s="52">
        <f t="shared" si="32"/>
        <v>7.6521739130434776</v>
      </c>
      <c r="N57" s="27">
        <f t="shared" ref="N57" si="49">(H57/B57)*10</f>
        <v>10.454545454545453</v>
      </c>
      <c r="O57" s="152">
        <f t="shared" ref="O57" si="50">(I57/C57)*10</f>
        <v>10.153061224489797</v>
      </c>
      <c r="P57" s="52">
        <f t="shared" ref="P57" si="51">(O57-N57)/N57</f>
        <v>-2.8837622005323679E-2</v>
      </c>
    </row>
    <row r="58" spans="1:16" ht="20.100000000000001" customHeight="1" x14ac:dyDescent="0.25">
      <c r="A58" s="38" t="s">
        <v>191</v>
      </c>
      <c r="B58" s="19">
        <v>0.51</v>
      </c>
      <c r="C58" s="140">
        <v>1.05</v>
      </c>
      <c r="D58" s="247">
        <f>B58/$B$62</f>
        <v>2.8652812189243395E-4</v>
      </c>
      <c r="E58" s="215">
        <f>C58/$C$62</f>
        <v>6.1527643491254293E-4</v>
      </c>
      <c r="F58" s="52">
        <f t="shared" si="31"/>
        <v>1.0588235294117647</v>
      </c>
      <c r="H58" s="19">
        <v>0.41699999999999998</v>
      </c>
      <c r="I58" s="140">
        <v>0.92599999999999993</v>
      </c>
      <c r="J58" s="247">
        <f t="shared" si="27"/>
        <v>4.8413443844468615E-4</v>
      </c>
      <c r="K58" s="215">
        <f t="shared" si="28"/>
        <v>9.7288528778913372E-4</v>
      </c>
      <c r="L58" s="52">
        <f t="shared" ref="L58:L59" si="52">(I58-H58)/H58</f>
        <v>1.2206235011990405</v>
      </c>
      <c r="N58" s="27">
        <f t="shared" ref="N58" si="53">(H58/B58)*10</f>
        <v>8.1764705882352935</v>
      </c>
      <c r="O58" s="152">
        <f t="shared" ref="O58" si="54">(I58/C58)*10</f>
        <v>8.8190476190476179</v>
      </c>
      <c r="P58" s="52">
        <f t="shared" ref="P58" si="55">(O58-N58)/N58</f>
        <v>7.8588557725248323E-2</v>
      </c>
    </row>
    <row r="59" spans="1:16" ht="20.100000000000001" customHeight="1" x14ac:dyDescent="0.25">
      <c r="A59" s="38" t="s">
        <v>195</v>
      </c>
      <c r="B59" s="19">
        <v>1.44</v>
      </c>
      <c r="C59" s="140">
        <v>0.9</v>
      </c>
      <c r="D59" s="247">
        <f>B59/$B$62</f>
        <v>8.0902057946098996E-4</v>
      </c>
      <c r="E59" s="215">
        <f>C59/$C$62</f>
        <v>5.2737980135360817E-4</v>
      </c>
      <c r="F59" s="52">
        <f t="shared" si="31"/>
        <v>-0.37499999999999994</v>
      </c>
      <c r="H59" s="19">
        <v>1.145</v>
      </c>
      <c r="I59" s="140">
        <v>0.33300000000000002</v>
      </c>
      <c r="J59" s="247">
        <f t="shared" si="27"/>
        <v>1.3293379664728194E-3</v>
      </c>
      <c r="K59" s="215">
        <f t="shared" si="28"/>
        <v>3.498604760623991E-4</v>
      </c>
      <c r="L59" s="52">
        <f t="shared" si="52"/>
        <v>-0.70917030567685591</v>
      </c>
      <c r="N59" s="27">
        <f t="shared" ref="N59:N60" si="56">(H59/B59)*10</f>
        <v>7.9513888888888893</v>
      </c>
      <c r="O59" s="152">
        <f t="shared" ref="O59:O60" si="57">(I59/C59)*10</f>
        <v>3.7</v>
      </c>
      <c r="P59" s="52">
        <f t="shared" ref="P59:P60" si="58">(O59-N59)/N59</f>
        <v>-0.53467248908296938</v>
      </c>
    </row>
    <row r="60" spans="1:16" ht="20.100000000000001" customHeight="1" x14ac:dyDescent="0.25">
      <c r="A60" s="38" t="s">
        <v>196</v>
      </c>
      <c r="B60" s="19">
        <v>1.08</v>
      </c>
      <c r="C60" s="140">
        <v>0.16999999999999998</v>
      </c>
      <c r="D60" s="247">
        <f>B60/$B$62</f>
        <v>6.0676543459574253E-4</v>
      </c>
      <c r="E60" s="215">
        <f>C60/$C$62</f>
        <v>9.9616184700125978E-5</v>
      </c>
      <c r="F60" s="52">
        <f t="shared" si="31"/>
        <v>-0.84259259259259267</v>
      </c>
      <c r="H60" s="19">
        <v>0.79600000000000004</v>
      </c>
      <c r="I60" s="140">
        <v>0.26500000000000001</v>
      </c>
      <c r="J60" s="247">
        <f t="shared" si="27"/>
        <v>9.2415111031647536E-4</v>
      </c>
      <c r="K60" s="215">
        <f t="shared" si="28"/>
        <v>2.7841749596557285E-4</v>
      </c>
      <c r="L60" s="52">
        <f t="shared" ref="L60" si="59">(I60-H60)/H60</f>
        <v>-0.66708542713567842</v>
      </c>
      <c r="N60" s="27">
        <f t="shared" si="56"/>
        <v>7.3703703703703702</v>
      </c>
      <c r="O60" s="152">
        <f t="shared" si="57"/>
        <v>15.588235294117649</v>
      </c>
      <c r="P60" s="52">
        <f t="shared" si="58"/>
        <v>1.114986698196867</v>
      </c>
    </row>
    <row r="61" spans="1:16" ht="20.100000000000001" customHeight="1" thickBot="1" x14ac:dyDescent="0.3">
      <c r="A61" s="8" t="s">
        <v>17</v>
      </c>
      <c r="B61" s="19">
        <f>B62-SUM(B39:B60)</f>
        <v>4.8700000000001182</v>
      </c>
      <c r="C61" s="140">
        <f>C62-SUM(C39:C60)</f>
        <v>0.10999999999989996</v>
      </c>
      <c r="D61" s="247">
        <f>B61/$B$62</f>
        <v>2.7360626541493866E-3</v>
      </c>
      <c r="E61" s="215">
        <f>C61/$C$62</f>
        <v>6.4457531276493484E-5</v>
      </c>
      <c r="F61" s="52">
        <f t="shared" si="31"/>
        <v>-0.9774127310061812</v>
      </c>
      <c r="H61" s="19">
        <f>H62-SUM(H39:H60)</f>
        <v>3.4409999999999172</v>
      </c>
      <c r="I61" s="140">
        <f>I62-SUM(I39:I60)</f>
        <v>0.13500000000021828</v>
      </c>
      <c r="J61" s="247">
        <f t="shared" si="27"/>
        <v>3.9949798625614511E-3</v>
      </c>
      <c r="K61" s="215">
        <f t="shared" si="28"/>
        <v>1.4183532813363437E-4</v>
      </c>
      <c r="L61" s="52">
        <f t="shared" ref="L61" si="60">(I61-H61)/H61</f>
        <v>-0.9607672188316706</v>
      </c>
      <c r="N61" s="27">
        <f t="shared" ref="N61" si="61">(H61/B61)*10</f>
        <v>7.0657084188908295</v>
      </c>
      <c r="O61" s="152">
        <f t="shared" ref="O61" si="62">(I61/C61)*10</f>
        <v>12.27272727275828</v>
      </c>
      <c r="P61" s="52">
        <f t="shared" ref="P61" si="63">(O61-N61)/N61</f>
        <v>0.7369422208176607</v>
      </c>
    </row>
    <row r="62" spans="1:16" ht="26.25" customHeight="1" thickBot="1" x14ac:dyDescent="0.3">
      <c r="A62" s="12" t="s">
        <v>18</v>
      </c>
      <c r="B62" s="17">
        <v>1779.93</v>
      </c>
      <c r="C62" s="145">
        <v>1706.55</v>
      </c>
      <c r="D62" s="253">
        <f>SUM(D39:D61)</f>
        <v>1</v>
      </c>
      <c r="E62" s="254">
        <f>SUM(E39:E61)</f>
        <v>1.0000000000000002</v>
      </c>
      <c r="F62" s="57">
        <f t="shared" si="31"/>
        <v>-4.1226340361699677E-2</v>
      </c>
      <c r="G62" s="1"/>
      <c r="H62" s="17">
        <v>861.33100000000002</v>
      </c>
      <c r="I62" s="145">
        <v>951.80800000000011</v>
      </c>
      <c r="J62" s="253">
        <f>SUM(J39:J61)</f>
        <v>0.99999999999999989</v>
      </c>
      <c r="K62" s="254">
        <f>SUM(K39:K61)</f>
        <v>1.0000000000000002</v>
      </c>
      <c r="L62" s="57">
        <f t="shared" si="32"/>
        <v>0.10504324121621082</v>
      </c>
      <c r="M62" s="1"/>
      <c r="N62" s="29">
        <f t="shared" si="29"/>
        <v>4.8391285050535693</v>
      </c>
      <c r="O62" s="146">
        <f t="shared" si="30"/>
        <v>5.5773812662975022</v>
      </c>
      <c r="P62" s="57">
        <f t="shared" si="8"/>
        <v>0.15255903216311889</v>
      </c>
    </row>
    <row r="64" spans="1:16" ht="15.75" thickBot="1" x14ac:dyDescent="0.3"/>
    <row r="65" spans="1:16" x14ac:dyDescent="0.25">
      <c r="A65" s="354" t="s">
        <v>15</v>
      </c>
      <c r="B65" s="342" t="s">
        <v>1</v>
      </c>
      <c r="C65" s="340"/>
      <c r="D65" s="342" t="s">
        <v>104</v>
      </c>
      <c r="E65" s="340"/>
      <c r="F65" s="130" t="s">
        <v>0</v>
      </c>
      <c r="H65" s="352" t="s">
        <v>19</v>
      </c>
      <c r="I65" s="353"/>
      <c r="J65" s="342" t="s">
        <v>104</v>
      </c>
      <c r="K65" s="343"/>
      <c r="L65" s="130" t="s">
        <v>0</v>
      </c>
      <c r="N65" s="350" t="s">
        <v>22</v>
      </c>
      <c r="O65" s="340"/>
      <c r="P65" s="130" t="s">
        <v>0</v>
      </c>
    </row>
    <row r="66" spans="1:16" x14ac:dyDescent="0.25">
      <c r="A66" s="355"/>
      <c r="B66" s="345" t="str">
        <f>B5</f>
        <v>jan-fev</v>
      </c>
      <c r="C66" s="347"/>
      <c r="D66" s="345" t="str">
        <f>B5</f>
        <v>jan-fev</v>
      </c>
      <c r="E66" s="347"/>
      <c r="F66" s="131" t="str">
        <f>F37</f>
        <v>2023/2022</v>
      </c>
      <c r="H66" s="348" t="str">
        <f>B5</f>
        <v>jan-fev</v>
      </c>
      <c r="I66" s="347"/>
      <c r="J66" s="345" t="str">
        <f>B5</f>
        <v>jan-fev</v>
      </c>
      <c r="K66" s="346"/>
      <c r="L66" s="131" t="str">
        <f>L37</f>
        <v>2023/2022</v>
      </c>
      <c r="N66" s="348" t="str">
        <f>B5</f>
        <v>jan-fev</v>
      </c>
      <c r="O66" s="346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162</v>
      </c>
      <c r="B68" s="39">
        <v>379.02</v>
      </c>
      <c r="C68" s="147">
        <v>429.49</v>
      </c>
      <c r="D68" s="247">
        <f t="shared" ref="D68:D78" si="64">B68/$B$95</f>
        <v>0.23186756717075316</v>
      </c>
      <c r="E68" s="246">
        <f t="shared" ref="E68:E78" si="65">C68/$C$95</f>
        <v>0.37221374839671373</v>
      </c>
      <c r="F68" s="61">
        <f t="shared" ref="F68:F70" si="66">(C68-B68)/B68</f>
        <v>0.13315920004221421</v>
      </c>
      <c r="H68" s="19">
        <v>905.84799999999996</v>
      </c>
      <c r="I68" s="147">
        <v>1043.3890000000001</v>
      </c>
      <c r="J68" s="245">
        <f t="shared" ref="J68:J78" si="67">H68/$H$95</f>
        <v>0.46430742514221174</v>
      </c>
      <c r="K68" s="246">
        <f t="shared" ref="K68:K78" si="68">I68/$I$95</f>
        <v>0.60692109070116596</v>
      </c>
      <c r="L68" s="61">
        <f t="shared" ref="L68:L70" si="69">(I68-H68)/H68</f>
        <v>0.15183673199035619</v>
      </c>
      <c r="N68" s="41">
        <f t="shared" ref="N68:N73" si="70">(H68/B68)*10</f>
        <v>23.899741438446519</v>
      </c>
      <c r="O68" s="149">
        <f t="shared" ref="O68:O73" si="71">(I68/C68)*10</f>
        <v>24.293673892290858</v>
      </c>
      <c r="P68" s="61">
        <f t="shared" si="8"/>
        <v>1.6482707767316539E-2</v>
      </c>
    </row>
    <row r="69" spans="1:16" ht="20.100000000000001" customHeight="1" x14ac:dyDescent="0.25">
      <c r="A69" s="38" t="s">
        <v>181</v>
      </c>
      <c r="B69" s="19">
        <v>314</v>
      </c>
      <c r="C69" s="140">
        <v>247.86</v>
      </c>
      <c r="D69" s="247">
        <f t="shared" si="64"/>
        <v>0.19209122497920031</v>
      </c>
      <c r="E69" s="215">
        <f t="shared" si="65"/>
        <v>0.2148056990328284</v>
      </c>
      <c r="F69" s="52">
        <f t="shared" si="66"/>
        <v>-0.2106369426751592</v>
      </c>
      <c r="H69" s="19">
        <v>200.64699999999999</v>
      </c>
      <c r="I69" s="140">
        <v>205.12100000000001</v>
      </c>
      <c r="J69" s="214">
        <f t="shared" si="67"/>
        <v>0.10284494963008071</v>
      </c>
      <c r="K69" s="215">
        <f t="shared" si="68"/>
        <v>0.11931528993090194</v>
      </c>
      <c r="L69" s="52">
        <f t="shared" si="69"/>
        <v>2.2297866402189011E-2</v>
      </c>
      <c r="N69" s="40">
        <f t="shared" si="70"/>
        <v>6.3900318471337583</v>
      </c>
      <c r="O69" s="143">
        <f t="shared" si="71"/>
        <v>8.2756798192528045</v>
      </c>
      <c r="P69" s="52">
        <f t="shared" si="8"/>
        <v>0.29509210865120361</v>
      </c>
    </row>
    <row r="70" spans="1:16" ht="20.100000000000001" customHeight="1" x14ac:dyDescent="0.25">
      <c r="A70" s="38" t="s">
        <v>166</v>
      </c>
      <c r="B70" s="19">
        <v>272.08</v>
      </c>
      <c r="C70" s="140">
        <v>145.80000000000001</v>
      </c>
      <c r="D70" s="247">
        <f t="shared" si="64"/>
        <v>0.16644643468898349</v>
      </c>
      <c r="E70" s="215">
        <f t="shared" si="65"/>
        <v>0.1263562935487226</v>
      </c>
      <c r="F70" s="52">
        <f t="shared" si="66"/>
        <v>-0.46412819758894436</v>
      </c>
      <c r="H70" s="19">
        <v>254.59</v>
      </c>
      <c r="I70" s="140">
        <v>175.928</v>
      </c>
      <c r="J70" s="214">
        <f t="shared" si="67"/>
        <v>0.13049432947575718</v>
      </c>
      <c r="K70" s="215">
        <f t="shared" si="68"/>
        <v>0.10233423358390274</v>
      </c>
      <c r="L70" s="52">
        <f t="shared" si="69"/>
        <v>-0.30897521505165171</v>
      </c>
      <c r="N70" s="40">
        <f t="shared" si="70"/>
        <v>9.3571743604822117</v>
      </c>
      <c r="O70" s="143">
        <f t="shared" si="71"/>
        <v>12.066392318244167</v>
      </c>
      <c r="P70" s="52">
        <f t="shared" si="8"/>
        <v>0.28953376878426995</v>
      </c>
    </row>
    <row r="71" spans="1:16" ht="20.100000000000001" customHeight="1" x14ac:dyDescent="0.25">
      <c r="A71" s="38" t="s">
        <v>177</v>
      </c>
      <c r="B71" s="19">
        <v>33.08</v>
      </c>
      <c r="C71" s="140">
        <v>54.84</v>
      </c>
      <c r="D71" s="247">
        <f t="shared" si="64"/>
        <v>2.0236871727108106E-2</v>
      </c>
      <c r="E71" s="215">
        <f t="shared" si="65"/>
        <v>4.7526605886227348E-2</v>
      </c>
      <c r="F71" s="52">
        <f t="shared" ref="F71" si="72">(C71-B71)/B71</f>
        <v>0.65779927448609454</v>
      </c>
      <c r="H71" s="19">
        <v>71.974999999999994</v>
      </c>
      <c r="I71" s="140">
        <v>122.91499999999999</v>
      </c>
      <c r="J71" s="214">
        <f t="shared" si="67"/>
        <v>3.6891980690591235E-2</v>
      </c>
      <c r="K71" s="215">
        <f t="shared" si="68"/>
        <v>7.1497500801267599E-2</v>
      </c>
      <c r="L71" s="52">
        <f t="shared" ref="L71" si="73">(I71-H71)/H71</f>
        <v>0.70774574505036469</v>
      </c>
      <c r="N71" s="40">
        <f t="shared" si="70"/>
        <v>21.757859733978236</v>
      </c>
      <c r="O71" s="143">
        <f t="shared" si="71"/>
        <v>22.413384390955503</v>
      </c>
      <c r="P71" s="52">
        <f t="shared" ref="P71" si="74">(O71-N71)/N71</f>
        <v>3.0128177357148997E-2</v>
      </c>
    </row>
    <row r="72" spans="1:16" ht="20.100000000000001" customHeight="1" x14ac:dyDescent="0.25">
      <c r="A72" s="38" t="s">
        <v>170</v>
      </c>
      <c r="B72" s="19">
        <v>278.44</v>
      </c>
      <c r="C72" s="140">
        <v>139.55000000000001</v>
      </c>
      <c r="D72" s="247">
        <f t="shared" si="64"/>
        <v>0.17033719962805266</v>
      </c>
      <c r="E72" s="215">
        <f t="shared" si="65"/>
        <v>0.12093978576628421</v>
      </c>
      <c r="F72" s="52">
        <f t="shared" ref="F72:F94" si="75">(C72-B72)/B72</f>
        <v>-0.49881482545611261</v>
      </c>
      <c r="H72" s="19">
        <v>233.16399999999999</v>
      </c>
      <c r="I72" s="140">
        <v>52.181000000000004</v>
      </c>
      <c r="J72" s="214">
        <f t="shared" si="67"/>
        <v>0.11951207760668307</v>
      </c>
      <c r="K72" s="215">
        <f t="shared" si="68"/>
        <v>3.035277296758691E-2</v>
      </c>
      <c r="L72" s="52">
        <f t="shared" ref="L72:L94" si="76">(I72-H72)/H72</f>
        <v>-0.77620473143366897</v>
      </c>
      <c r="N72" s="40">
        <f t="shared" si="70"/>
        <v>8.3739405257865247</v>
      </c>
      <c r="O72" s="143">
        <f t="shared" si="71"/>
        <v>3.7392332497312792</v>
      </c>
      <c r="P72" s="52">
        <f t="shared" ref="P72:P73" si="77">(O72-N72)/N72</f>
        <v>-0.55346789982365308</v>
      </c>
    </row>
    <row r="73" spans="1:16" ht="20.100000000000001" customHeight="1" x14ac:dyDescent="0.25">
      <c r="A73" s="38" t="s">
        <v>201</v>
      </c>
      <c r="B73" s="19"/>
      <c r="C73" s="140">
        <v>2.79</v>
      </c>
      <c r="D73" s="247">
        <f t="shared" si="64"/>
        <v>0</v>
      </c>
      <c r="E73" s="215">
        <f t="shared" si="65"/>
        <v>2.417929074080494E-3</v>
      </c>
      <c r="F73" s="52"/>
      <c r="H73" s="19"/>
      <c r="I73" s="140">
        <v>21.608999999999998</v>
      </c>
      <c r="J73" s="214">
        <f t="shared" si="67"/>
        <v>0</v>
      </c>
      <c r="K73" s="215">
        <f t="shared" si="68"/>
        <v>1.2569576494444058E-2</v>
      </c>
      <c r="L73" s="52"/>
      <c r="N73" s="40"/>
      <c r="O73" s="143">
        <f t="shared" si="71"/>
        <v>77.451612903225794</v>
      </c>
      <c r="P73" s="52"/>
    </row>
    <row r="74" spans="1:16" ht="20.100000000000001" customHeight="1" x14ac:dyDescent="0.25">
      <c r="A74" s="38" t="s">
        <v>208</v>
      </c>
      <c r="B74" s="19">
        <v>0.48</v>
      </c>
      <c r="C74" s="140">
        <v>22.5</v>
      </c>
      <c r="D74" s="247">
        <f t="shared" si="64"/>
        <v>2.9364263691087944E-4</v>
      </c>
      <c r="E74" s="215">
        <f t="shared" si="65"/>
        <v>1.9499428016778175E-2</v>
      </c>
      <c r="F74" s="52">
        <f t="shared" si="75"/>
        <v>45.875</v>
      </c>
      <c r="H74" s="19">
        <v>1.5960000000000001</v>
      </c>
      <c r="I74" s="140">
        <v>13.91</v>
      </c>
      <c r="J74" s="214">
        <f t="shared" si="67"/>
        <v>8.18056285962954E-4</v>
      </c>
      <c r="K74" s="215">
        <f t="shared" si="68"/>
        <v>8.0912031578377931E-3</v>
      </c>
      <c r="L74" s="52">
        <f t="shared" si="76"/>
        <v>7.7155388471177941</v>
      </c>
      <c r="N74" s="40">
        <f t="shared" ref="N74:N93" si="78">(H74/B74)*10</f>
        <v>33.25</v>
      </c>
      <c r="O74" s="143">
        <f t="shared" ref="O74:O78" si="79">(I74/C74)*10</f>
        <v>6.1822222222222223</v>
      </c>
      <c r="P74" s="52">
        <f t="shared" ref="P74:P94" si="80">(O74-N74)/N74</f>
        <v>-0.81406850459482039</v>
      </c>
    </row>
    <row r="75" spans="1:16" ht="20.100000000000001" customHeight="1" x14ac:dyDescent="0.25">
      <c r="A75" s="38" t="s">
        <v>232</v>
      </c>
      <c r="B75" s="19"/>
      <c r="C75" s="140">
        <v>13.95</v>
      </c>
      <c r="D75" s="247">
        <f t="shared" si="64"/>
        <v>0</v>
      </c>
      <c r="E75" s="215">
        <f t="shared" si="65"/>
        <v>1.2089645370402469E-2</v>
      </c>
      <c r="F75" s="52"/>
      <c r="H75" s="19"/>
      <c r="I75" s="140">
        <v>13.834999999999999</v>
      </c>
      <c r="J75" s="214">
        <f t="shared" si="67"/>
        <v>0</v>
      </c>
      <c r="K75" s="215">
        <f t="shared" si="68"/>
        <v>8.0475769725870498E-3</v>
      </c>
      <c r="L75" s="52"/>
      <c r="N75" s="40"/>
      <c r="O75" s="143">
        <f t="shared" si="79"/>
        <v>9.9175627240143367</v>
      </c>
      <c r="P75" s="52"/>
    </row>
    <row r="76" spans="1:16" ht="20.100000000000001" customHeight="1" x14ac:dyDescent="0.25">
      <c r="A76" s="38" t="s">
        <v>179</v>
      </c>
      <c r="B76" s="19">
        <v>40.159999999999997</v>
      </c>
      <c r="C76" s="140">
        <v>20.55</v>
      </c>
      <c r="D76" s="247">
        <f t="shared" si="64"/>
        <v>2.4568100621543579E-2</v>
      </c>
      <c r="E76" s="215">
        <f t="shared" si="65"/>
        <v>1.7809477588657401E-2</v>
      </c>
      <c r="F76" s="52">
        <f t="shared" si="75"/>
        <v>-0.48829681274900394</v>
      </c>
      <c r="H76" s="19">
        <v>26.53</v>
      </c>
      <c r="I76" s="140">
        <v>13.72</v>
      </c>
      <c r="J76" s="214">
        <f t="shared" si="67"/>
        <v>1.3598391771050858E-2</v>
      </c>
      <c r="K76" s="215">
        <f t="shared" si="68"/>
        <v>7.9806834885359119E-3</v>
      </c>
      <c r="L76" s="52">
        <f t="shared" si="76"/>
        <v>-0.48284960422163586</v>
      </c>
      <c r="N76" s="40">
        <f t="shared" si="78"/>
        <v>6.6060756972111569</v>
      </c>
      <c r="O76" s="143">
        <f t="shared" si="79"/>
        <v>6.6763990267639901</v>
      </c>
      <c r="P76" s="52">
        <f t="shared" si="80"/>
        <v>1.0645250338642212E-2</v>
      </c>
    </row>
    <row r="77" spans="1:16" ht="20.100000000000001" customHeight="1" x14ac:dyDescent="0.25">
      <c r="A77" s="38" t="s">
        <v>204</v>
      </c>
      <c r="B77" s="19">
        <v>16.73</v>
      </c>
      <c r="C77" s="140">
        <v>9.83</v>
      </c>
      <c r="D77" s="247">
        <f t="shared" si="64"/>
        <v>1.0234669407331278E-2</v>
      </c>
      <c r="E77" s="215">
        <f t="shared" si="65"/>
        <v>8.5190834402190871E-3</v>
      </c>
      <c r="F77" s="52">
        <f t="shared" si="75"/>
        <v>-0.41243275552898984</v>
      </c>
      <c r="H77" s="19">
        <v>38.073</v>
      </c>
      <c r="I77" s="140">
        <v>11.404999999999999</v>
      </c>
      <c r="J77" s="214">
        <f t="shared" si="67"/>
        <v>1.9514947979616257E-2</v>
      </c>
      <c r="K77" s="215">
        <f t="shared" si="68"/>
        <v>6.6340885704629779E-3</v>
      </c>
      <c r="L77" s="52">
        <f t="shared" si="76"/>
        <v>-0.70044388411735348</v>
      </c>
      <c r="N77" s="40">
        <f t="shared" si="78"/>
        <v>22.757322175732217</v>
      </c>
      <c r="O77" s="143">
        <f t="shared" si="79"/>
        <v>11.602238046795524</v>
      </c>
      <c r="P77" s="52">
        <f t="shared" si="80"/>
        <v>-0.49017560338589256</v>
      </c>
    </row>
    <row r="78" spans="1:16" ht="20.100000000000001" customHeight="1" x14ac:dyDescent="0.25">
      <c r="A78" s="38" t="s">
        <v>200</v>
      </c>
      <c r="B78" s="19">
        <v>2.25</v>
      </c>
      <c r="C78" s="140">
        <v>17.55</v>
      </c>
      <c r="D78" s="247">
        <f t="shared" si="64"/>
        <v>1.3764498605197473E-3</v>
      </c>
      <c r="E78" s="215">
        <f t="shared" si="65"/>
        <v>1.5209553853086978E-2</v>
      </c>
      <c r="F78" s="52">
        <f t="shared" si="75"/>
        <v>6.8000000000000007</v>
      </c>
      <c r="H78" s="19">
        <v>0.91200000000000003</v>
      </c>
      <c r="I78" s="140">
        <v>10.71</v>
      </c>
      <c r="J78" s="214">
        <f t="shared" si="67"/>
        <v>4.674607348359737E-4</v>
      </c>
      <c r="K78" s="215">
        <f t="shared" si="68"/>
        <v>6.2298192538060944E-3</v>
      </c>
      <c r="L78" s="52">
        <f t="shared" si="76"/>
        <v>10.743421052631579</v>
      </c>
      <c r="N78" s="40">
        <f t="shared" si="78"/>
        <v>4.0533333333333328</v>
      </c>
      <c r="O78" s="143">
        <f t="shared" si="79"/>
        <v>6.1025641025641031</v>
      </c>
      <c r="P78" s="52">
        <f t="shared" si="80"/>
        <v>0.50556680161943357</v>
      </c>
    </row>
    <row r="79" spans="1:16" ht="20.100000000000001" customHeight="1" x14ac:dyDescent="0.25">
      <c r="A79" s="38" t="s">
        <v>168</v>
      </c>
      <c r="B79" s="19">
        <v>49.819999999999993</v>
      </c>
      <c r="C79" s="140">
        <v>10.16</v>
      </c>
      <c r="D79" s="247">
        <f t="shared" ref="D79:D91" si="81">B79/$B$95</f>
        <v>3.0477658689375024E-2</v>
      </c>
      <c r="E79" s="215">
        <f t="shared" ref="E79:E91" si="82">C79/$C$95</f>
        <v>8.8050750511318339E-3</v>
      </c>
      <c r="F79" s="52">
        <f t="shared" ref="F79:F91" si="83">(C79-B79)/B79</f>
        <v>-0.79606583701324773</v>
      </c>
      <c r="H79" s="19">
        <v>36.337000000000003</v>
      </c>
      <c r="I79" s="140">
        <v>10.395</v>
      </c>
      <c r="J79" s="214">
        <f t="shared" ref="J79:J90" si="84">H79/$H$95</f>
        <v>1.8625132370323223E-2</v>
      </c>
      <c r="K79" s="215">
        <f t="shared" ref="K79:K90" si="85">I79/$I$95</f>
        <v>6.0465892757529732E-3</v>
      </c>
      <c r="L79" s="52">
        <f t="shared" ref="L79:L90" si="86">(I79-H79)/H79</f>
        <v>-0.71392795222500482</v>
      </c>
      <c r="N79" s="40">
        <f t="shared" ref="N79:N90" si="87">(H79/B79)*10</f>
        <v>7.293657165796871</v>
      </c>
      <c r="O79" s="143">
        <f t="shared" ref="O79:O90" si="88">(I79/C79)*10</f>
        <v>10.231299212598424</v>
      </c>
      <c r="P79" s="52">
        <f t="shared" ref="P79:P90" si="89">(O79-N79)/N79</f>
        <v>0.40276667521163917</v>
      </c>
    </row>
    <row r="80" spans="1:16" ht="20.100000000000001" customHeight="1" x14ac:dyDescent="0.25">
      <c r="A80" s="38" t="s">
        <v>207</v>
      </c>
      <c r="B80" s="19"/>
      <c r="C80" s="140">
        <v>12.6</v>
      </c>
      <c r="D80" s="247">
        <f t="shared" si="81"/>
        <v>0</v>
      </c>
      <c r="E80" s="215">
        <f t="shared" si="82"/>
        <v>1.0919679689395778E-2</v>
      </c>
      <c r="F80" s="52"/>
      <c r="H80" s="19"/>
      <c r="I80" s="140">
        <v>7.0309999999999997</v>
      </c>
      <c r="J80" s="214">
        <f t="shared" si="84"/>
        <v>0</v>
      </c>
      <c r="K80" s="215">
        <f t="shared" si="85"/>
        <v>4.0898094466396495E-3</v>
      </c>
      <c r="L80" s="52"/>
      <c r="N80" s="40"/>
      <c r="O80" s="143">
        <f t="shared" si="88"/>
        <v>5.5801587301587299</v>
      </c>
      <c r="P80" s="52"/>
    </row>
    <row r="81" spans="1:16" ht="20.100000000000001" customHeight="1" x14ac:dyDescent="0.25">
      <c r="A81" s="38" t="s">
        <v>202</v>
      </c>
      <c r="B81" s="19">
        <v>3.4699999999999998</v>
      </c>
      <c r="C81" s="140">
        <v>3.69</v>
      </c>
      <c r="D81" s="247">
        <f t="shared" si="81"/>
        <v>2.1227915626682325E-3</v>
      </c>
      <c r="E81" s="215">
        <f t="shared" si="82"/>
        <v>3.197906194751621E-3</v>
      </c>
      <c r="F81" s="52">
        <f t="shared" si="83"/>
        <v>6.3400576368876138E-2</v>
      </c>
      <c r="H81" s="19">
        <v>9.7759999999999998</v>
      </c>
      <c r="I81" s="140">
        <v>4.2039999999999997</v>
      </c>
      <c r="J81" s="214">
        <f t="shared" si="84"/>
        <v>5.0108510348207003E-3</v>
      </c>
      <c r="K81" s="215">
        <f t="shared" si="85"/>
        <v>2.4453931039216449E-3</v>
      </c>
      <c r="L81" s="52">
        <f t="shared" si="86"/>
        <v>-0.56996726677577747</v>
      </c>
      <c r="N81" s="40">
        <f t="shared" si="87"/>
        <v>28.172910662824208</v>
      </c>
      <c r="O81" s="143">
        <f t="shared" si="88"/>
        <v>11.392953929539296</v>
      </c>
      <c r="P81" s="52">
        <f t="shared" si="89"/>
        <v>-0.59560607471868499</v>
      </c>
    </row>
    <row r="82" spans="1:16" ht="20.100000000000001" customHeight="1" x14ac:dyDescent="0.25">
      <c r="A82" s="38" t="s">
        <v>197</v>
      </c>
      <c r="B82" s="19"/>
      <c r="C82" s="140">
        <v>3.74</v>
      </c>
      <c r="D82" s="247">
        <f t="shared" si="81"/>
        <v>0</v>
      </c>
      <c r="E82" s="215">
        <f t="shared" si="82"/>
        <v>3.2412382570111281E-3</v>
      </c>
      <c r="F82" s="52"/>
      <c r="H82" s="19"/>
      <c r="I82" s="140">
        <v>3.0369999999999999</v>
      </c>
      <c r="J82" s="214">
        <f t="shared" si="84"/>
        <v>0</v>
      </c>
      <c r="K82" s="215">
        <f t="shared" si="85"/>
        <v>1.7665696614200847E-3</v>
      </c>
      <c r="L82" s="52"/>
      <c r="N82" s="40"/>
      <c r="O82" s="143">
        <f t="shared" si="88"/>
        <v>8.120320855614974</v>
      </c>
      <c r="P82" s="52"/>
    </row>
    <row r="83" spans="1:16" ht="20.100000000000001" customHeight="1" x14ac:dyDescent="0.25">
      <c r="A83" s="38" t="s">
        <v>218</v>
      </c>
      <c r="B83" s="19">
        <v>0.23</v>
      </c>
      <c r="C83" s="140">
        <v>6.98</v>
      </c>
      <c r="D83" s="247">
        <f t="shared" si="81"/>
        <v>1.407037635197964E-4</v>
      </c>
      <c r="E83" s="215">
        <f t="shared" si="82"/>
        <v>6.049155891427186E-3</v>
      </c>
      <c r="F83" s="52">
        <f t="shared" si="83"/>
        <v>29.34782608695652</v>
      </c>
      <c r="H83" s="19">
        <v>0.16800000000000001</v>
      </c>
      <c r="I83" s="140">
        <v>2.73</v>
      </c>
      <c r="J83" s="214">
        <f t="shared" si="84"/>
        <v>8.611118799610042E-5</v>
      </c>
      <c r="K83" s="215">
        <f t="shared" si="85"/>
        <v>1.5879931431270434E-3</v>
      </c>
      <c r="L83" s="52">
        <f t="shared" si="86"/>
        <v>15.249999999999998</v>
      </c>
      <c r="N83" s="40">
        <f t="shared" si="87"/>
        <v>7.304347826086957</v>
      </c>
      <c r="O83" s="143">
        <f t="shared" si="88"/>
        <v>3.9111747851002865</v>
      </c>
      <c r="P83" s="52">
        <f t="shared" si="89"/>
        <v>-0.46454154727793701</v>
      </c>
    </row>
    <row r="84" spans="1:16" ht="20.100000000000001" customHeight="1" x14ac:dyDescent="0.25">
      <c r="A84" s="38" t="s">
        <v>165</v>
      </c>
      <c r="B84" s="19">
        <v>0.23</v>
      </c>
      <c r="C84" s="140">
        <v>2.2400000000000002</v>
      </c>
      <c r="D84" s="247">
        <f t="shared" si="81"/>
        <v>1.407037635197964E-4</v>
      </c>
      <c r="E84" s="215">
        <f t="shared" si="82"/>
        <v>1.9412763892259165E-3</v>
      </c>
      <c r="F84" s="52">
        <f t="shared" si="83"/>
        <v>8.7391304347826093</v>
      </c>
      <c r="H84" s="19">
        <v>0.105</v>
      </c>
      <c r="I84" s="140">
        <v>1.7729999999999999</v>
      </c>
      <c r="J84" s="214">
        <f t="shared" si="84"/>
        <v>5.3819492497562759E-5</v>
      </c>
      <c r="K84" s="215">
        <f t="shared" si="85"/>
        <v>1.0313230193275634E-3</v>
      </c>
      <c r="L84" s="52">
        <f t="shared" si="86"/>
        <v>15.885714285714286</v>
      </c>
      <c r="N84" s="40">
        <f t="shared" si="87"/>
        <v>4.5652173913043477</v>
      </c>
      <c r="O84" s="143">
        <f t="shared" si="88"/>
        <v>7.9151785714285703</v>
      </c>
      <c r="P84" s="52">
        <f t="shared" si="89"/>
        <v>0.73380102040816308</v>
      </c>
    </row>
    <row r="85" spans="1:16" ht="20.100000000000001" customHeight="1" x14ac:dyDescent="0.25">
      <c r="A85" s="38" t="s">
        <v>229</v>
      </c>
      <c r="B85" s="19">
        <v>0.3</v>
      </c>
      <c r="C85" s="140">
        <v>2.84</v>
      </c>
      <c r="D85" s="247">
        <f t="shared" si="81"/>
        <v>1.8352664806929963E-4</v>
      </c>
      <c r="E85" s="215">
        <f t="shared" si="82"/>
        <v>2.4612611363400007E-3</v>
      </c>
      <c r="F85" s="52">
        <f t="shared" si="83"/>
        <v>8.4666666666666668</v>
      </c>
      <c r="H85" s="19">
        <v>0.27</v>
      </c>
      <c r="I85" s="140">
        <v>1.492</v>
      </c>
      <c r="J85" s="214">
        <f t="shared" si="84"/>
        <v>1.3839298070801855E-4</v>
      </c>
      <c r="K85" s="215">
        <f t="shared" si="85"/>
        <v>8.6787024525477978E-4</v>
      </c>
      <c r="L85" s="52">
        <f t="shared" si="86"/>
        <v>4.5259259259259252</v>
      </c>
      <c r="N85" s="40">
        <f t="shared" si="87"/>
        <v>9.0000000000000018</v>
      </c>
      <c r="O85" s="143">
        <f t="shared" si="88"/>
        <v>5.2535211267605639</v>
      </c>
      <c r="P85" s="52">
        <f t="shared" si="89"/>
        <v>-0.41627543035993747</v>
      </c>
    </row>
    <row r="86" spans="1:16" ht="20.100000000000001" customHeight="1" x14ac:dyDescent="0.25">
      <c r="A86" s="38" t="s">
        <v>234</v>
      </c>
      <c r="B86" s="19"/>
      <c r="C86" s="140">
        <v>2.7</v>
      </c>
      <c r="D86" s="247">
        <f t="shared" si="81"/>
        <v>0</v>
      </c>
      <c r="E86" s="215">
        <f t="shared" si="82"/>
        <v>2.3399313620133815E-3</v>
      </c>
      <c r="F86" s="52"/>
      <c r="H86" s="19"/>
      <c r="I86" s="140">
        <v>1.0189999999999999</v>
      </c>
      <c r="J86" s="214">
        <f t="shared" si="84"/>
        <v>0</v>
      </c>
      <c r="K86" s="215">
        <f t="shared" si="85"/>
        <v>5.9273443694009417E-4</v>
      </c>
      <c r="L86" s="52"/>
      <c r="N86" s="40"/>
      <c r="O86" s="143">
        <f t="shared" si="88"/>
        <v>3.7740740740740737</v>
      </c>
      <c r="P86" s="52"/>
    </row>
    <row r="87" spans="1:16" ht="20.100000000000001" customHeight="1" x14ac:dyDescent="0.25">
      <c r="A87" s="38" t="s">
        <v>236</v>
      </c>
      <c r="B87" s="19"/>
      <c r="C87" s="140">
        <v>0.5</v>
      </c>
      <c r="D87" s="247">
        <f t="shared" si="81"/>
        <v>0</v>
      </c>
      <c r="E87" s="215">
        <f t="shared" si="82"/>
        <v>4.3332062259507061E-4</v>
      </c>
      <c r="F87" s="52"/>
      <c r="H87" s="19"/>
      <c r="I87" s="140">
        <v>0.90200000000000002</v>
      </c>
      <c r="J87" s="214">
        <f t="shared" si="84"/>
        <v>0</v>
      </c>
      <c r="K87" s="215">
        <f t="shared" si="85"/>
        <v>5.2467758794893528E-4</v>
      </c>
      <c r="L87" s="52"/>
      <c r="N87" s="40"/>
      <c r="O87" s="143">
        <f t="shared" si="88"/>
        <v>18.04</v>
      </c>
      <c r="P87" s="52"/>
    </row>
    <row r="88" spans="1:16" ht="20.100000000000001" customHeight="1" x14ac:dyDescent="0.25">
      <c r="A88" s="38" t="s">
        <v>164</v>
      </c>
      <c r="B88" s="19">
        <v>45.08</v>
      </c>
      <c r="C88" s="140">
        <v>1.1299999999999999</v>
      </c>
      <c r="D88" s="247">
        <f t="shared" si="81"/>
        <v>2.7577937649880094E-2</v>
      </c>
      <c r="E88" s="215">
        <f t="shared" si="82"/>
        <v>9.7930460706485939E-4</v>
      </c>
      <c r="F88" s="52">
        <f t="shared" si="83"/>
        <v>-0.97493345164152612</v>
      </c>
      <c r="H88" s="19">
        <v>19.532</v>
      </c>
      <c r="I88" s="140">
        <v>0.54700000000000004</v>
      </c>
      <c r="J88" s="214">
        <f t="shared" si="84"/>
        <v>1.0011450737737104E-2</v>
      </c>
      <c r="K88" s="215">
        <f t="shared" si="85"/>
        <v>3.1818031109541862E-4</v>
      </c>
      <c r="L88" s="52">
        <f t="shared" si="86"/>
        <v>-0.97199467540446449</v>
      </c>
      <c r="N88" s="40">
        <f t="shared" si="87"/>
        <v>4.3327417923691218</v>
      </c>
      <c r="O88" s="143">
        <f t="shared" si="88"/>
        <v>4.840707964601771</v>
      </c>
      <c r="P88" s="52">
        <f t="shared" si="89"/>
        <v>0.11723896705021412</v>
      </c>
    </row>
    <row r="89" spans="1:16" ht="20.100000000000001" customHeight="1" x14ac:dyDescent="0.25">
      <c r="A89" s="38" t="s">
        <v>183</v>
      </c>
      <c r="B89" s="19">
        <v>171.89</v>
      </c>
      <c r="C89" s="140">
        <v>0.91</v>
      </c>
      <c r="D89" s="247">
        <f t="shared" si="81"/>
        <v>0.10515465178877305</v>
      </c>
      <c r="E89" s="215">
        <f t="shared" si="82"/>
        <v>7.8864353312302848E-4</v>
      </c>
      <c r="F89" s="52">
        <f t="shared" si="83"/>
        <v>-0.99470591657455354</v>
      </c>
      <c r="H89" s="19">
        <v>102.20400000000001</v>
      </c>
      <c r="I89" s="140">
        <v>0.443</v>
      </c>
      <c r="J89" s="214">
        <f t="shared" si="84"/>
        <v>5.2386356297341952E-2</v>
      </c>
      <c r="K89" s="215">
        <f t="shared" si="85"/>
        <v>2.5768533421438838E-4</v>
      </c>
      <c r="L89" s="52">
        <f t="shared" si="86"/>
        <v>-0.99566553168173455</v>
      </c>
      <c r="N89" s="40">
        <f t="shared" si="87"/>
        <v>5.9458956309267563</v>
      </c>
      <c r="O89" s="143">
        <f t="shared" si="88"/>
        <v>4.8681318681318677</v>
      </c>
      <c r="P89" s="52">
        <f t="shared" si="89"/>
        <v>-0.18126180304764331</v>
      </c>
    </row>
    <row r="90" spans="1:16" ht="20.100000000000001" customHeight="1" x14ac:dyDescent="0.25">
      <c r="A90" s="38" t="s">
        <v>237</v>
      </c>
      <c r="B90" s="19"/>
      <c r="C90" s="140">
        <v>0.9</v>
      </c>
      <c r="D90" s="247">
        <f t="shared" si="81"/>
        <v>0</v>
      </c>
      <c r="E90" s="215">
        <f t="shared" si="82"/>
        <v>7.7997712067112712E-4</v>
      </c>
      <c r="F90" s="52"/>
      <c r="H90" s="19"/>
      <c r="I90" s="140">
        <v>0.26800000000000002</v>
      </c>
      <c r="J90" s="214">
        <f t="shared" si="84"/>
        <v>0</v>
      </c>
      <c r="K90" s="215">
        <f t="shared" si="85"/>
        <v>1.5589090196265482E-4</v>
      </c>
      <c r="L90" s="52"/>
      <c r="N90" s="40"/>
      <c r="O90" s="143">
        <f t="shared" si="88"/>
        <v>2.9777777777777779</v>
      </c>
      <c r="P90" s="52"/>
    </row>
    <row r="91" spans="1:16" ht="20.100000000000001" customHeight="1" x14ac:dyDescent="0.25">
      <c r="A91" s="38" t="s">
        <v>182</v>
      </c>
      <c r="B91" s="19">
        <v>9.4700000000000006</v>
      </c>
      <c r="C91" s="140">
        <v>0.04</v>
      </c>
      <c r="D91" s="247">
        <f t="shared" si="81"/>
        <v>5.7933245240542261E-3</v>
      </c>
      <c r="E91" s="215">
        <f t="shared" si="82"/>
        <v>3.4665649807605647E-5</v>
      </c>
      <c r="F91" s="52">
        <f t="shared" si="83"/>
        <v>-0.9957761351636748</v>
      </c>
      <c r="H91" s="19">
        <v>33.499000000000002</v>
      </c>
      <c r="I91" s="140">
        <v>0.251</v>
      </c>
      <c r="J91" s="214">
        <f>H91/$H$95</f>
        <v>1.7170468373103383E-2</v>
      </c>
      <c r="K91" s="215">
        <f>I91/$I$95</f>
        <v>1.4600229997248641E-4</v>
      </c>
      <c r="L91" s="52">
        <f t="shared" ref="L91:L93" si="90">(I91-H91)/H91</f>
        <v>-0.99250723902206039</v>
      </c>
      <c r="N91" s="40">
        <f t="shared" ref="N91:N92" si="91">(H91/B91)*10</f>
        <v>35.373812038014783</v>
      </c>
      <c r="O91" s="143">
        <f t="shared" ref="O91:O92" si="92">(I91/C91)*10</f>
        <v>62.749999999999993</v>
      </c>
      <c r="P91" s="52">
        <f t="shared" ref="P91:P92" si="93">(O91-N91)/N91</f>
        <v>0.77391116152720962</v>
      </c>
    </row>
    <row r="92" spans="1:16" ht="20.100000000000001" customHeight="1" x14ac:dyDescent="0.25">
      <c r="A92" s="38" t="s">
        <v>238</v>
      </c>
      <c r="B92" s="19"/>
      <c r="C92" s="140">
        <v>0.45</v>
      </c>
      <c r="D92" s="247">
        <f>B92/$B$95</f>
        <v>0</v>
      </c>
      <c r="E92" s="215">
        <f>C92/$C$95</f>
        <v>3.8998856033556356E-4</v>
      </c>
      <c r="F92" s="52"/>
      <c r="H92" s="19"/>
      <c r="I92" s="140">
        <v>0.17199999999999999</v>
      </c>
      <c r="J92" s="214">
        <f>H92/$H$95</f>
        <v>0</v>
      </c>
      <c r="K92" s="215">
        <f>I92/$I$95</f>
        <v>1.0004938484170382E-4</v>
      </c>
      <c r="L92" s="52"/>
      <c r="N92" s="40"/>
      <c r="O92" s="143">
        <f t="shared" si="92"/>
        <v>3.822222222222222</v>
      </c>
      <c r="P92" s="52"/>
    </row>
    <row r="93" spans="1:16" ht="20.100000000000001" customHeight="1" x14ac:dyDescent="0.25">
      <c r="A93" s="38" t="s">
        <v>239</v>
      </c>
      <c r="B93" s="19"/>
      <c r="C93" s="140">
        <v>0.05</v>
      </c>
      <c r="D93" s="247">
        <f>B93/$B$95</f>
        <v>0</v>
      </c>
      <c r="E93" s="215">
        <f>C93/$C$95</f>
        <v>4.3332062259507064E-5</v>
      </c>
      <c r="F93" s="52"/>
      <c r="H93" s="19"/>
      <c r="I93" s="140">
        <v>8.1000000000000003E-2</v>
      </c>
      <c r="J93" s="214">
        <f>H93/$H$95</f>
        <v>0</v>
      </c>
      <c r="K93" s="215">
        <f>I93/$I$95</f>
        <v>4.7116280070802393E-5</v>
      </c>
      <c r="L93" s="52"/>
      <c r="N93" s="40"/>
      <c r="O93" s="143">
        <f t="shared" ref="O93" si="94">(I93/C93)*10</f>
        <v>16.2</v>
      </c>
      <c r="P93" s="52"/>
    </row>
    <row r="94" spans="1:16" ht="20.100000000000001" customHeight="1" thickBot="1" x14ac:dyDescent="0.3">
      <c r="A94" s="8" t="s">
        <v>17</v>
      </c>
      <c r="B94" s="196">
        <f>B95-SUM(B68:B93)</f>
        <v>17.910000000000309</v>
      </c>
      <c r="C94" s="22">
        <f>C95-SUM(C68:C93)</f>
        <v>0.23999999999955435</v>
      </c>
      <c r="D94" s="247">
        <f>B94/$B$95</f>
        <v>1.0956540889737378E-2</v>
      </c>
      <c r="E94" s="215">
        <f>C94/$C$95</f>
        <v>2.0799389884524767E-4</v>
      </c>
      <c r="F94" s="52">
        <f t="shared" si="75"/>
        <v>-0.98659966499164986</v>
      </c>
      <c r="H94" s="196">
        <f>H95-SUM(H68:H93)</f>
        <v>15.739999999999782</v>
      </c>
      <c r="I94" s="119">
        <f>I95-SUM(I68:I93)</f>
        <v>8.3000000000083674E-2</v>
      </c>
      <c r="J94" s="214">
        <f>H94/$H$95</f>
        <v>8.0677982086821542E-3</v>
      </c>
      <c r="K94" s="215">
        <f>I94/$I$95</f>
        <v>4.8279645010870869E-5</v>
      </c>
      <c r="L94" s="52">
        <f t="shared" si="76"/>
        <v>-0.99472681067343804</v>
      </c>
      <c r="N94" s="40">
        <f t="shared" ref="N94" si="95">(H94/B94)*10</f>
        <v>8.7883863763257999</v>
      </c>
      <c r="O94" s="143">
        <f t="shared" ref="O94" si="96">(I94/C94)*10</f>
        <v>3.4583333333432416</v>
      </c>
      <c r="P94" s="52">
        <f t="shared" si="80"/>
        <v>-0.60648824650457822</v>
      </c>
    </row>
    <row r="95" spans="1:16" ht="26.25" customHeight="1" thickBot="1" x14ac:dyDescent="0.3">
      <c r="A95" s="12" t="s">
        <v>18</v>
      </c>
      <c r="B95" s="17">
        <v>1634.64</v>
      </c>
      <c r="C95" s="145">
        <v>1153.8799999999999</v>
      </c>
      <c r="D95" s="243">
        <f>SUM(D68:D94)</f>
        <v>1.0000000000000002</v>
      </c>
      <c r="E95" s="244">
        <f>SUM(E68:E94)</f>
        <v>0.99999999999999967</v>
      </c>
      <c r="F95" s="57">
        <f>(C95-B95)/B95</f>
        <v>-0.29410757108598845</v>
      </c>
      <c r="G95" s="1"/>
      <c r="H95" s="17">
        <v>1950.9659999999994</v>
      </c>
      <c r="I95" s="145">
        <v>1719.1510000000001</v>
      </c>
      <c r="J95" s="255">
        <f>H95/$H$95</f>
        <v>1</v>
      </c>
      <c r="K95" s="244">
        <f>I95/$I$95</f>
        <v>1</v>
      </c>
      <c r="L95" s="57">
        <f>(I95-H95)/H95</f>
        <v>-0.11882062526973788</v>
      </c>
      <c r="M95" s="1"/>
      <c r="N95" s="37">
        <f t="shared" ref="N95:O95" si="97">(H95/B95)*10</f>
        <v>11.935141682572306</v>
      </c>
      <c r="O95" s="150">
        <f t="shared" si="97"/>
        <v>14.898871633098764</v>
      </c>
      <c r="P95" s="57">
        <f>(O95-N95)/N95</f>
        <v>0.24831962865209189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J32:L33 D33:F33 N7:P17 N52:P52 D25:E32 J25:K31 N32:P33 D62:F62 J61:L62 J60:K60 N62:P62 D58:E61 K57:K59 D19:F19 D18:E18 J21:L24 N19:P19 J18:K19 D68:E73 N39:P47 K39:L47 D39:F47 K53:K55 D53:E55 D21:F24 D20:E20 J20:K20 N21:P24 O20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39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P68:P95</xm:sqref>
        </x14:conditionalFormatting>
        <x14:conditionalFormatting xmlns:xm="http://schemas.microsoft.com/office/excel/2006/main">
          <x14:cfRule type="iconSet" priority="341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F68:F95</xm:sqref>
        </x14:conditionalFormatting>
        <x14:conditionalFormatting xmlns:xm="http://schemas.microsoft.com/office/excel/2006/main">
          <x14:cfRule type="iconSet" priority="343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L68:L95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27" t="s">
        <v>3</v>
      </c>
      <c r="B4" s="320"/>
      <c r="C4" s="320"/>
      <c r="D4" s="350" t="s">
        <v>1</v>
      </c>
      <c r="E4" s="358"/>
      <c r="F4" s="340" t="s">
        <v>13</v>
      </c>
      <c r="G4" s="340"/>
      <c r="H4" s="357" t="s">
        <v>34</v>
      </c>
      <c r="I4" s="358"/>
      <c r="K4" s="350" t="s">
        <v>19</v>
      </c>
      <c r="L4" s="358"/>
      <c r="M4" s="340" t="s">
        <v>13</v>
      </c>
      <c r="N4" s="340"/>
      <c r="O4" s="357" t="s">
        <v>34</v>
      </c>
      <c r="P4" s="358"/>
      <c r="R4" s="350" t="s">
        <v>22</v>
      </c>
      <c r="S4" s="340"/>
      <c r="T4" s="69" t="s">
        <v>0</v>
      </c>
    </row>
    <row r="5" spans="1:20" x14ac:dyDescent="0.25">
      <c r="A5" s="341"/>
      <c r="B5" s="321"/>
      <c r="C5" s="321"/>
      <c r="D5" s="359" t="s">
        <v>40</v>
      </c>
      <c r="E5" s="360"/>
      <c r="F5" s="361" t="str">
        <f>D5</f>
        <v>jan - mar</v>
      </c>
      <c r="G5" s="361"/>
      <c r="H5" s="359" t="str">
        <f>F5</f>
        <v>jan - mar</v>
      </c>
      <c r="I5" s="360"/>
      <c r="K5" s="359" t="str">
        <f>D5</f>
        <v>jan - mar</v>
      </c>
      <c r="L5" s="360"/>
      <c r="M5" s="361" t="str">
        <f>D5</f>
        <v>jan - mar</v>
      </c>
      <c r="N5" s="361"/>
      <c r="O5" s="359" t="str">
        <f>D5</f>
        <v>jan - mar</v>
      </c>
      <c r="P5" s="360"/>
      <c r="R5" s="359" t="str">
        <f>D5</f>
        <v>jan - mar</v>
      </c>
      <c r="S5" s="361"/>
      <c r="T5" s="67" t="s">
        <v>35</v>
      </c>
    </row>
    <row r="6" spans="1:20" ht="15.75" thickBot="1" x14ac:dyDescent="0.3">
      <c r="A6" s="341"/>
      <c r="B6" s="321"/>
      <c r="C6" s="321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27" t="s">
        <v>2</v>
      </c>
      <c r="B23" s="320"/>
      <c r="C23" s="320"/>
      <c r="D23" s="350" t="s">
        <v>1</v>
      </c>
      <c r="E23" s="358"/>
      <c r="F23" s="340" t="s">
        <v>13</v>
      </c>
      <c r="G23" s="340"/>
      <c r="H23" s="357" t="s">
        <v>34</v>
      </c>
      <c r="I23" s="358"/>
      <c r="J23"/>
      <c r="K23" s="350" t="s">
        <v>19</v>
      </c>
      <c r="L23" s="358"/>
      <c r="M23" s="340" t="s">
        <v>13</v>
      </c>
      <c r="N23" s="340"/>
      <c r="O23" s="357" t="s">
        <v>34</v>
      </c>
      <c r="P23" s="358"/>
      <c r="Q23"/>
      <c r="R23" s="350" t="s">
        <v>22</v>
      </c>
      <c r="S23" s="340"/>
      <c r="T23" s="69" t="s">
        <v>0</v>
      </c>
    </row>
    <row r="24" spans="1:20" s="3" customFormat="1" ht="15" customHeight="1" x14ac:dyDescent="0.25">
      <c r="A24" s="341"/>
      <c r="B24" s="321"/>
      <c r="C24" s="321"/>
      <c r="D24" s="359" t="s">
        <v>40</v>
      </c>
      <c r="E24" s="360"/>
      <c r="F24" s="361" t="str">
        <f>D24</f>
        <v>jan - mar</v>
      </c>
      <c r="G24" s="361"/>
      <c r="H24" s="359" t="str">
        <f>F24</f>
        <v>jan - mar</v>
      </c>
      <c r="I24" s="360"/>
      <c r="J24"/>
      <c r="K24" s="359" t="str">
        <f>D24</f>
        <v>jan - mar</v>
      </c>
      <c r="L24" s="360"/>
      <c r="M24" s="361" t="str">
        <f>D24</f>
        <v>jan - mar</v>
      </c>
      <c r="N24" s="361"/>
      <c r="O24" s="359" t="str">
        <f>D24</f>
        <v>jan - mar</v>
      </c>
      <c r="P24" s="360"/>
      <c r="Q24"/>
      <c r="R24" s="359" t="str">
        <f>D24</f>
        <v>jan - mar</v>
      </c>
      <c r="S24" s="361"/>
      <c r="T24" s="67" t="s">
        <v>35</v>
      </c>
    </row>
    <row r="25" spans="1:20" ht="15.75" customHeight="1" thickBot="1" x14ac:dyDescent="0.3">
      <c r="A25" s="341"/>
      <c r="B25" s="321"/>
      <c r="C25" s="321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27" t="s">
        <v>2</v>
      </c>
      <c r="B42" s="320"/>
      <c r="C42" s="320"/>
      <c r="D42" s="350" t="s">
        <v>1</v>
      </c>
      <c r="E42" s="358"/>
      <c r="F42" s="340" t="s">
        <v>13</v>
      </c>
      <c r="G42" s="340"/>
      <c r="H42" s="357" t="s">
        <v>34</v>
      </c>
      <c r="I42" s="358"/>
      <c r="K42" s="350" t="s">
        <v>19</v>
      </c>
      <c r="L42" s="358"/>
      <c r="M42" s="340" t="s">
        <v>13</v>
      </c>
      <c r="N42" s="340"/>
      <c r="O42" s="357" t="s">
        <v>34</v>
      </c>
      <c r="P42" s="358"/>
      <c r="R42" s="350" t="s">
        <v>22</v>
      </c>
      <c r="S42" s="340"/>
      <c r="T42" s="69" t="s">
        <v>0</v>
      </c>
    </row>
    <row r="43" spans="1:20" ht="15" customHeight="1" x14ac:dyDescent="0.25">
      <c r="A43" s="341"/>
      <c r="B43" s="321"/>
      <c r="C43" s="321"/>
      <c r="D43" s="359" t="s">
        <v>40</v>
      </c>
      <c r="E43" s="360"/>
      <c r="F43" s="361" t="str">
        <f>D43</f>
        <v>jan - mar</v>
      </c>
      <c r="G43" s="361"/>
      <c r="H43" s="359" t="str">
        <f>F43</f>
        <v>jan - mar</v>
      </c>
      <c r="I43" s="360"/>
      <c r="K43" s="359" t="str">
        <f>D43</f>
        <v>jan - mar</v>
      </c>
      <c r="L43" s="360"/>
      <c r="M43" s="361" t="str">
        <f>D43</f>
        <v>jan - mar</v>
      </c>
      <c r="N43" s="361"/>
      <c r="O43" s="359" t="str">
        <f>D43</f>
        <v>jan - mar</v>
      </c>
      <c r="P43" s="360"/>
      <c r="R43" s="359" t="str">
        <f>D43</f>
        <v>jan - mar</v>
      </c>
      <c r="S43" s="361"/>
      <c r="T43" s="67" t="s">
        <v>35</v>
      </c>
    </row>
    <row r="44" spans="1:20" ht="15.75" customHeight="1" thickBot="1" x14ac:dyDescent="0.3">
      <c r="A44" s="341"/>
      <c r="B44" s="321"/>
      <c r="C44" s="321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J36"/>
  <sheetViews>
    <sheetView showGridLines="0" workbookViewId="0">
      <selection activeCell="R15" sqref="R15"/>
    </sheetView>
  </sheetViews>
  <sheetFormatPr defaultRowHeight="15" x14ac:dyDescent="0.25"/>
  <cols>
    <col min="1" max="1" width="19.42578125" bestFit="1" customWidth="1"/>
    <col min="18" max="18" width="18.5703125" customWidth="1"/>
    <col min="19" max="20" width="9.140625" customWidth="1"/>
    <col min="21" max="22" width="9.7109375" customWidth="1"/>
    <col min="260" max="260" width="19.42578125" bestFit="1" customWidth="1"/>
    <col min="270" max="270" width="18.5703125" customWidth="1"/>
    <col min="271" max="272" width="9.140625" customWidth="1"/>
    <col min="273" max="273" width="0" hidden="1" customWidth="1"/>
    <col min="274" max="275" width="9.85546875" customWidth="1"/>
    <col min="516" max="516" width="19.42578125" bestFit="1" customWidth="1"/>
    <col min="526" max="526" width="18.5703125" customWidth="1"/>
    <col min="527" max="528" width="9.140625" customWidth="1"/>
    <col min="529" max="529" width="0" hidden="1" customWidth="1"/>
    <col min="530" max="531" width="9.85546875" customWidth="1"/>
    <col min="772" max="772" width="19.42578125" bestFit="1" customWidth="1"/>
    <col min="782" max="782" width="18.5703125" customWidth="1"/>
    <col min="783" max="784" width="9.140625" customWidth="1"/>
    <col min="785" max="785" width="0" hidden="1" customWidth="1"/>
    <col min="786" max="787" width="9.85546875" customWidth="1"/>
    <col min="1028" max="1028" width="19.42578125" bestFit="1" customWidth="1"/>
    <col min="1038" max="1038" width="18.5703125" customWidth="1"/>
    <col min="1039" max="1040" width="9.140625" customWidth="1"/>
    <col min="1041" max="1041" width="0" hidden="1" customWidth="1"/>
    <col min="1042" max="1043" width="9.85546875" customWidth="1"/>
    <col min="1284" max="1284" width="19.42578125" bestFit="1" customWidth="1"/>
    <col min="1294" max="1294" width="18.5703125" customWidth="1"/>
    <col min="1295" max="1296" width="9.140625" customWidth="1"/>
    <col min="1297" max="1297" width="0" hidden="1" customWidth="1"/>
    <col min="1298" max="1299" width="9.85546875" customWidth="1"/>
    <col min="1540" max="1540" width="19.42578125" bestFit="1" customWidth="1"/>
    <col min="1550" max="1550" width="18.5703125" customWidth="1"/>
    <col min="1551" max="1552" width="9.140625" customWidth="1"/>
    <col min="1553" max="1553" width="0" hidden="1" customWidth="1"/>
    <col min="1554" max="1555" width="9.85546875" customWidth="1"/>
    <col min="1796" max="1796" width="19.42578125" bestFit="1" customWidth="1"/>
    <col min="1806" max="1806" width="18.5703125" customWidth="1"/>
    <col min="1807" max="1808" width="9.140625" customWidth="1"/>
    <col min="1809" max="1809" width="0" hidden="1" customWidth="1"/>
    <col min="1810" max="1811" width="9.85546875" customWidth="1"/>
    <col min="2052" max="2052" width="19.42578125" bestFit="1" customWidth="1"/>
    <col min="2062" max="2062" width="18.5703125" customWidth="1"/>
    <col min="2063" max="2064" width="9.140625" customWidth="1"/>
    <col min="2065" max="2065" width="0" hidden="1" customWidth="1"/>
    <col min="2066" max="2067" width="9.85546875" customWidth="1"/>
    <col min="2308" max="2308" width="19.42578125" bestFit="1" customWidth="1"/>
    <col min="2318" max="2318" width="18.5703125" customWidth="1"/>
    <col min="2319" max="2320" width="9.140625" customWidth="1"/>
    <col min="2321" max="2321" width="0" hidden="1" customWidth="1"/>
    <col min="2322" max="2323" width="9.85546875" customWidth="1"/>
    <col min="2564" max="2564" width="19.42578125" bestFit="1" customWidth="1"/>
    <col min="2574" max="2574" width="18.5703125" customWidth="1"/>
    <col min="2575" max="2576" width="9.140625" customWidth="1"/>
    <col min="2577" max="2577" width="0" hidden="1" customWidth="1"/>
    <col min="2578" max="2579" width="9.85546875" customWidth="1"/>
    <col min="2820" max="2820" width="19.42578125" bestFit="1" customWidth="1"/>
    <col min="2830" max="2830" width="18.5703125" customWidth="1"/>
    <col min="2831" max="2832" width="9.140625" customWidth="1"/>
    <col min="2833" max="2833" width="0" hidden="1" customWidth="1"/>
    <col min="2834" max="2835" width="9.85546875" customWidth="1"/>
    <col min="3076" max="3076" width="19.42578125" bestFit="1" customWidth="1"/>
    <col min="3086" max="3086" width="18.5703125" customWidth="1"/>
    <col min="3087" max="3088" width="9.140625" customWidth="1"/>
    <col min="3089" max="3089" width="0" hidden="1" customWidth="1"/>
    <col min="3090" max="3091" width="9.85546875" customWidth="1"/>
    <col min="3332" max="3332" width="19.42578125" bestFit="1" customWidth="1"/>
    <col min="3342" max="3342" width="18.5703125" customWidth="1"/>
    <col min="3343" max="3344" width="9.140625" customWidth="1"/>
    <col min="3345" max="3345" width="0" hidden="1" customWidth="1"/>
    <col min="3346" max="3347" width="9.85546875" customWidth="1"/>
    <col min="3588" max="3588" width="19.42578125" bestFit="1" customWidth="1"/>
    <col min="3598" max="3598" width="18.5703125" customWidth="1"/>
    <col min="3599" max="3600" width="9.140625" customWidth="1"/>
    <col min="3601" max="3601" width="0" hidden="1" customWidth="1"/>
    <col min="3602" max="3603" width="9.85546875" customWidth="1"/>
    <col min="3844" max="3844" width="19.42578125" bestFit="1" customWidth="1"/>
    <col min="3854" max="3854" width="18.5703125" customWidth="1"/>
    <col min="3855" max="3856" width="9.140625" customWidth="1"/>
    <col min="3857" max="3857" width="0" hidden="1" customWidth="1"/>
    <col min="3858" max="3859" width="9.85546875" customWidth="1"/>
    <col min="4100" max="4100" width="19.42578125" bestFit="1" customWidth="1"/>
    <col min="4110" max="4110" width="18.5703125" customWidth="1"/>
    <col min="4111" max="4112" width="9.140625" customWidth="1"/>
    <col min="4113" max="4113" width="0" hidden="1" customWidth="1"/>
    <col min="4114" max="4115" width="9.85546875" customWidth="1"/>
    <col min="4356" max="4356" width="19.42578125" bestFit="1" customWidth="1"/>
    <col min="4366" max="4366" width="18.5703125" customWidth="1"/>
    <col min="4367" max="4368" width="9.140625" customWidth="1"/>
    <col min="4369" max="4369" width="0" hidden="1" customWidth="1"/>
    <col min="4370" max="4371" width="9.85546875" customWidth="1"/>
    <col min="4612" max="4612" width="19.42578125" bestFit="1" customWidth="1"/>
    <col min="4622" max="4622" width="18.5703125" customWidth="1"/>
    <col min="4623" max="4624" width="9.140625" customWidth="1"/>
    <col min="4625" max="4625" width="0" hidden="1" customWidth="1"/>
    <col min="4626" max="4627" width="9.85546875" customWidth="1"/>
    <col min="4868" max="4868" width="19.42578125" bestFit="1" customWidth="1"/>
    <col min="4878" max="4878" width="18.5703125" customWidth="1"/>
    <col min="4879" max="4880" width="9.140625" customWidth="1"/>
    <col min="4881" max="4881" width="0" hidden="1" customWidth="1"/>
    <col min="4882" max="4883" width="9.85546875" customWidth="1"/>
    <col min="5124" max="5124" width="19.42578125" bestFit="1" customWidth="1"/>
    <col min="5134" max="5134" width="18.5703125" customWidth="1"/>
    <col min="5135" max="5136" width="9.140625" customWidth="1"/>
    <col min="5137" max="5137" width="0" hidden="1" customWidth="1"/>
    <col min="5138" max="5139" width="9.85546875" customWidth="1"/>
    <col min="5380" max="5380" width="19.42578125" bestFit="1" customWidth="1"/>
    <col min="5390" max="5390" width="18.5703125" customWidth="1"/>
    <col min="5391" max="5392" width="9.140625" customWidth="1"/>
    <col min="5393" max="5393" width="0" hidden="1" customWidth="1"/>
    <col min="5394" max="5395" width="9.85546875" customWidth="1"/>
    <col min="5636" max="5636" width="19.42578125" bestFit="1" customWidth="1"/>
    <col min="5646" max="5646" width="18.5703125" customWidth="1"/>
    <col min="5647" max="5648" width="9.140625" customWidth="1"/>
    <col min="5649" max="5649" width="0" hidden="1" customWidth="1"/>
    <col min="5650" max="5651" width="9.85546875" customWidth="1"/>
    <col min="5892" max="5892" width="19.42578125" bestFit="1" customWidth="1"/>
    <col min="5902" max="5902" width="18.5703125" customWidth="1"/>
    <col min="5903" max="5904" width="9.140625" customWidth="1"/>
    <col min="5905" max="5905" width="0" hidden="1" customWidth="1"/>
    <col min="5906" max="5907" width="9.85546875" customWidth="1"/>
    <col min="6148" max="6148" width="19.42578125" bestFit="1" customWidth="1"/>
    <col min="6158" max="6158" width="18.5703125" customWidth="1"/>
    <col min="6159" max="6160" width="9.140625" customWidth="1"/>
    <col min="6161" max="6161" width="0" hidden="1" customWidth="1"/>
    <col min="6162" max="6163" width="9.85546875" customWidth="1"/>
    <col min="6404" max="6404" width="19.42578125" bestFit="1" customWidth="1"/>
    <col min="6414" max="6414" width="18.5703125" customWidth="1"/>
    <col min="6415" max="6416" width="9.140625" customWidth="1"/>
    <col min="6417" max="6417" width="0" hidden="1" customWidth="1"/>
    <col min="6418" max="6419" width="9.85546875" customWidth="1"/>
    <col min="6660" max="6660" width="19.42578125" bestFit="1" customWidth="1"/>
    <col min="6670" max="6670" width="18.5703125" customWidth="1"/>
    <col min="6671" max="6672" width="9.140625" customWidth="1"/>
    <col min="6673" max="6673" width="0" hidden="1" customWidth="1"/>
    <col min="6674" max="6675" width="9.85546875" customWidth="1"/>
    <col min="6916" max="6916" width="19.42578125" bestFit="1" customWidth="1"/>
    <col min="6926" max="6926" width="18.5703125" customWidth="1"/>
    <col min="6927" max="6928" width="9.140625" customWidth="1"/>
    <col min="6929" max="6929" width="0" hidden="1" customWidth="1"/>
    <col min="6930" max="6931" width="9.85546875" customWidth="1"/>
    <col min="7172" max="7172" width="19.42578125" bestFit="1" customWidth="1"/>
    <col min="7182" max="7182" width="18.5703125" customWidth="1"/>
    <col min="7183" max="7184" width="9.140625" customWidth="1"/>
    <col min="7185" max="7185" width="0" hidden="1" customWidth="1"/>
    <col min="7186" max="7187" width="9.85546875" customWidth="1"/>
    <col min="7428" max="7428" width="19.42578125" bestFit="1" customWidth="1"/>
    <col min="7438" max="7438" width="18.5703125" customWidth="1"/>
    <col min="7439" max="7440" width="9.140625" customWidth="1"/>
    <col min="7441" max="7441" width="0" hidden="1" customWidth="1"/>
    <col min="7442" max="7443" width="9.85546875" customWidth="1"/>
    <col min="7684" max="7684" width="19.42578125" bestFit="1" customWidth="1"/>
    <col min="7694" max="7694" width="18.5703125" customWidth="1"/>
    <col min="7695" max="7696" width="9.140625" customWidth="1"/>
    <col min="7697" max="7697" width="0" hidden="1" customWidth="1"/>
    <col min="7698" max="7699" width="9.85546875" customWidth="1"/>
    <col min="7940" max="7940" width="19.42578125" bestFit="1" customWidth="1"/>
    <col min="7950" max="7950" width="18.5703125" customWidth="1"/>
    <col min="7951" max="7952" width="9.140625" customWidth="1"/>
    <col min="7953" max="7953" width="0" hidden="1" customWidth="1"/>
    <col min="7954" max="7955" width="9.85546875" customWidth="1"/>
    <col min="8196" max="8196" width="19.42578125" bestFit="1" customWidth="1"/>
    <col min="8206" max="8206" width="18.5703125" customWidth="1"/>
    <col min="8207" max="8208" width="9.140625" customWidth="1"/>
    <col min="8209" max="8209" width="0" hidden="1" customWidth="1"/>
    <col min="8210" max="8211" width="9.85546875" customWidth="1"/>
    <col min="8452" max="8452" width="19.42578125" bestFit="1" customWidth="1"/>
    <col min="8462" max="8462" width="18.5703125" customWidth="1"/>
    <col min="8463" max="8464" width="9.140625" customWidth="1"/>
    <col min="8465" max="8465" width="0" hidden="1" customWidth="1"/>
    <col min="8466" max="8467" width="9.85546875" customWidth="1"/>
    <col min="8708" max="8708" width="19.42578125" bestFit="1" customWidth="1"/>
    <col min="8718" max="8718" width="18.5703125" customWidth="1"/>
    <col min="8719" max="8720" width="9.140625" customWidth="1"/>
    <col min="8721" max="8721" width="0" hidden="1" customWidth="1"/>
    <col min="8722" max="8723" width="9.85546875" customWidth="1"/>
    <col min="8964" max="8964" width="19.42578125" bestFit="1" customWidth="1"/>
    <col min="8974" max="8974" width="18.5703125" customWidth="1"/>
    <col min="8975" max="8976" width="9.140625" customWidth="1"/>
    <col min="8977" max="8977" width="0" hidden="1" customWidth="1"/>
    <col min="8978" max="8979" width="9.85546875" customWidth="1"/>
    <col min="9220" max="9220" width="19.42578125" bestFit="1" customWidth="1"/>
    <col min="9230" max="9230" width="18.5703125" customWidth="1"/>
    <col min="9231" max="9232" width="9.140625" customWidth="1"/>
    <col min="9233" max="9233" width="0" hidden="1" customWidth="1"/>
    <col min="9234" max="9235" width="9.85546875" customWidth="1"/>
    <col min="9476" max="9476" width="19.42578125" bestFit="1" customWidth="1"/>
    <col min="9486" max="9486" width="18.5703125" customWidth="1"/>
    <col min="9487" max="9488" width="9.140625" customWidth="1"/>
    <col min="9489" max="9489" width="0" hidden="1" customWidth="1"/>
    <col min="9490" max="9491" width="9.85546875" customWidth="1"/>
    <col min="9732" max="9732" width="19.42578125" bestFit="1" customWidth="1"/>
    <col min="9742" max="9742" width="18.5703125" customWidth="1"/>
    <col min="9743" max="9744" width="9.140625" customWidth="1"/>
    <col min="9745" max="9745" width="0" hidden="1" customWidth="1"/>
    <col min="9746" max="9747" width="9.85546875" customWidth="1"/>
    <col min="9988" max="9988" width="19.42578125" bestFit="1" customWidth="1"/>
    <col min="9998" max="9998" width="18.5703125" customWidth="1"/>
    <col min="9999" max="10000" width="9.140625" customWidth="1"/>
    <col min="10001" max="10001" width="0" hidden="1" customWidth="1"/>
    <col min="10002" max="10003" width="9.85546875" customWidth="1"/>
    <col min="10244" max="10244" width="19.42578125" bestFit="1" customWidth="1"/>
    <col min="10254" max="10254" width="18.5703125" customWidth="1"/>
    <col min="10255" max="10256" width="9.140625" customWidth="1"/>
    <col min="10257" max="10257" width="0" hidden="1" customWidth="1"/>
    <col min="10258" max="10259" width="9.85546875" customWidth="1"/>
    <col min="10500" max="10500" width="19.42578125" bestFit="1" customWidth="1"/>
    <col min="10510" max="10510" width="18.5703125" customWidth="1"/>
    <col min="10511" max="10512" width="9.140625" customWidth="1"/>
    <col min="10513" max="10513" width="0" hidden="1" customWidth="1"/>
    <col min="10514" max="10515" width="9.85546875" customWidth="1"/>
    <col min="10756" max="10756" width="19.42578125" bestFit="1" customWidth="1"/>
    <col min="10766" max="10766" width="18.5703125" customWidth="1"/>
    <col min="10767" max="10768" width="9.140625" customWidth="1"/>
    <col min="10769" max="10769" width="0" hidden="1" customWidth="1"/>
    <col min="10770" max="10771" width="9.85546875" customWidth="1"/>
    <col min="11012" max="11012" width="19.42578125" bestFit="1" customWidth="1"/>
    <col min="11022" max="11022" width="18.5703125" customWidth="1"/>
    <col min="11023" max="11024" width="9.140625" customWidth="1"/>
    <col min="11025" max="11025" width="0" hidden="1" customWidth="1"/>
    <col min="11026" max="11027" width="9.85546875" customWidth="1"/>
    <col min="11268" max="11268" width="19.42578125" bestFit="1" customWidth="1"/>
    <col min="11278" max="11278" width="18.5703125" customWidth="1"/>
    <col min="11279" max="11280" width="9.140625" customWidth="1"/>
    <col min="11281" max="11281" width="0" hidden="1" customWidth="1"/>
    <col min="11282" max="11283" width="9.85546875" customWidth="1"/>
    <col min="11524" max="11524" width="19.42578125" bestFit="1" customWidth="1"/>
    <col min="11534" max="11534" width="18.5703125" customWidth="1"/>
    <col min="11535" max="11536" width="9.140625" customWidth="1"/>
    <col min="11537" max="11537" width="0" hidden="1" customWidth="1"/>
    <col min="11538" max="11539" width="9.85546875" customWidth="1"/>
    <col min="11780" max="11780" width="19.42578125" bestFit="1" customWidth="1"/>
    <col min="11790" max="11790" width="18.5703125" customWidth="1"/>
    <col min="11791" max="11792" width="9.140625" customWidth="1"/>
    <col min="11793" max="11793" width="0" hidden="1" customWidth="1"/>
    <col min="11794" max="11795" width="9.85546875" customWidth="1"/>
    <col min="12036" max="12036" width="19.42578125" bestFit="1" customWidth="1"/>
    <col min="12046" max="12046" width="18.5703125" customWidth="1"/>
    <col min="12047" max="12048" width="9.140625" customWidth="1"/>
    <col min="12049" max="12049" width="0" hidden="1" customWidth="1"/>
    <col min="12050" max="12051" width="9.85546875" customWidth="1"/>
    <col min="12292" max="12292" width="19.42578125" bestFit="1" customWidth="1"/>
    <col min="12302" max="12302" width="18.5703125" customWidth="1"/>
    <col min="12303" max="12304" width="9.140625" customWidth="1"/>
    <col min="12305" max="12305" width="0" hidden="1" customWidth="1"/>
    <col min="12306" max="12307" width="9.85546875" customWidth="1"/>
    <col min="12548" max="12548" width="19.42578125" bestFit="1" customWidth="1"/>
    <col min="12558" max="12558" width="18.5703125" customWidth="1"/>
    <col min="12559" max="12560" width="9.140625" customWidth="1"/>
    <col min="12561" max="12561" width="0" hidden="1" customWidth="1"/>
    <col min="12562" max="12563" width="9.85546875" customWidth="1"/>
    <col min="12804" max="12804" width="19.42578125" bestFit="1" customWidth="1"/>
    <col min="12814" max="12814" width="18.5703125" customWidth="1"/>
    <col min="12815" max="12816" width="9.140625" customWidth="1"/>
    <col min="12817" max="12817" width="0" hidden="1" customWidth="1"/>
    <col min="12818" max="12819" width="9.85546875" customWidth="1"/>
    <col min="13060" max="13060" width="19.42578125" bestFit="1" customWidth="1"/>
    <col min="13070" max="13070" width="18.5703125" customWidth="1"/>
    <col min="13071" max="13072" width="9.140625" customWidth="1"/>
    <col min="13073" max="13073" width="0" hidden="1" customWidth="1"/>
    <col min="13074" max="13075" width="9.85546875" customWidth="1"/>
    <col min="13316" max="13316" width="19.42578125" bestFit="1" customWidth="1"/>
    <col min="13326" max="13326" width="18.5703125" customWidth="1"/>
    <col min="13327" max="13328" width="9.140625" customWidth="1"/>
    <col min="13329" max="13329" width="0" hidden="1" customWidth="1"/>
    <col min="13330" max="13331" width="9.85546875" customWidth="1"/>
    <col min="13572" max="13572" width="19.42578125" bestFit="1" customWidth="1"/>
    <col min="13582" max="13582" width="18.5703125" customWidth="1"/>
    <col min="13583" max="13584" width="9.140625" customWidth="1"/>
    <col min="13585" max="13585" width="0" hidden="1" customWidth="1"/>
    <col min="13586" max="13587" width="9.85546875" customWidth="1"/>
    <col min="13828" max="13828" width="19.42578125" bestFit="1" customWidth="1"/>
    <col min="13838" max="13838" width="18.5703125" customWidth="1"/>
    <col min="13839" max="13840" width="9.140625" customWidth="1"/>
    <col min="13841" max="13841" width="0" hidden="1" customWidth="1"/>
    <col min="13842" max="13843" width="9.85546875" customWidth="1"/>
    <col min="14084" max="14084" width="19.42578125" bestFit="1" customWidth="1"/>
    <col min="14094" max="14094" width="18.5703125" customWidth="1"/>
    <col min="14095" max="14096" width="9.140625" customWidth="1"/>
    <col min="14097" max="14097" width="0" hidden="1" customWidth="1"/>
    <col min="14098" max="14099" width="9.85546875" customWidth="1"/>
    <col min="14340" max="14340" width="19.42578125" bestFit="1" customWidth="1"/>
    <col min="14350" max="14350" width="18.5703125" customWidth="1"/>
    <col min="14351" max="14352" width="9.140625" customWidth="1"/>
    <col min="14353" max="14353" width="0" hidden="1" customWidth="1"/>
    <col min="14354" max="14355" width="9.85546875" customWidth="1"/>
    <col min="14596" max="14596" width="19.42578125" bestFit="1" customWidth="1"/>
    <col min="14606" max="14606" width="18.5703125" customWidth="1"/>
    <col min="14607" max="14608" width="9.140625" customWidth="1"/>
    <col min="14609" max="14609" width="0" hidden="1" customWidth="1"/>
    <col min="14610" max="14611" width="9.85546875" customWidth="1"/>
    <col min="14852" max="14852" width="19.42578125" bestFit="1" customWidth="1"/>
    <col min="14862" max="14862" width="18.5703125" customWidth="1"/>
    <col min="14863" max="14864" width="9.140625" customWidth="1"/>
    <col min="14865" max="14865" width="0" hidden="1" customWidth="1"/>
    <col min="14866" max="14867" width="9.85546875" customWidth="1"/>
    <col min="15108" max="15108" width="19.42578125" bestFit="1" customWidth="1"/>
    <col min="15118" max="15118" width="18.5703125" customWidth="1"/>
    <col min="15119" max="15120" width="9.140625" customWidth="1"/>
    <col min="15121" max="15121" width="0" hidden="1" customWidth="1"/>
    <col min="15122" max="15123" width="9.85546875" customWidth="1"/>
    <col min="15364" max="15364" width="19.42578125" bestFit="1" customWidth="1"/>
    <col min="15374" max="15374" width="18.5703125" customWidth="1"/>
    <col min="15375" max="15376" width="9.140625" customWidth="1"/>
    <col min="15377" max="15377" width="0" hidden="1" customWidth="1"/>
    <col min="15378" max="15379" width="9.85546875" customWidth="1"/>
    <col min="15620" max="15620" width="19.42578125" bestFit="1" customWidth="1"/>
    <col min="15630" max="15630" width="18.5703125" customWidth="1"/>
    <col min="15631" max="15632" width="9.140625" customWidth="1"/>
    <col min="15633" max="15633" width="0" hidden="1" customWidth="1"/>
    <col min="15634" max="15635" width="9.85546875" customWidth="1"/>
    <col min="15876" max="15876" width="19.42578125" bestFit="1" customWidth="1"/>
    <col min="15886" max="15886" width="18.5703125" customWidth="1"/>
    <col min="15887" max="15888" width="9.140625" customWidth="1"/>
    <col min="15889" max="15889" width="0" hidden="1" customWidth="1"/>
    <col min="15890" max="15891" width="9.85546875" customWidth="1"/>
    <col min="16132" max="16132" width="19.42578125" bestFit="1" customWidth="1"/>
    <col min="16142" max="16142" width="18.5703125" customWidth="1"/>
    <col min="16143" max="16144" width="9.140625" customWidth="1"/>
    <col min="16145" max="16145" width="0" hidden="1" customWidth="1"/>
    <col min="16146" max="16147" width="9.85546875" customWidth="1"/>
  </cols>
  <sheetData>
    <row r="1" spans="1:36" ht="15.75" x14ac:dyDescent="0.25">
      <c r="A1" s="4" t="s">
        <v>48</v>
      </c>
    </row>
    <row r="2" spans="1:36" ht="15.75" thickBot="1" x14ac:dyDescent="0.3"/>
    <row r="3" spans="1:36" ht="22.5" customHeight="1" x14ac:dyDescent="0.25">
      <c r="A3" s="310" t="s">
        <v>3</v>
      </c>
      <c r="B3" s="312">
        <v>2007</v>
      </c>
      <c r="C3" s="314">
        <v>2008</v>
      </c>
      <c r="D3" s="314">
        <v>2009</v>
      </c>
      <c r="E3" s="314">
        <v>2010</v>
      </c>
      <c r="F3" s="314">
        <v>2011</v>
      </c>
      <c r="G3" s="314">
        <v>2012</v>
      </c>
      <c r="H3" s="314">
        <v>2013</v>
      </c>
      <c r="I3" s="314">
        <v>2014</v>
      </c>
      <c r="J3" s="314">
        <v>2015</v>
      </c>
      <c r="K3" s="314">
        <v>2016</v>
      </c>
      <c r="L3" s="318">
        <v>2017</v>
      </c>
      <c r="M3" s="314">
        <v>2018</v>
      </c>
      <c r="N3" s="314">
        <v>2019</v>
      </c>
      <c r="O3" s="320">
        <v>2020</v>
      </c>
      <c r="P3" s="314">
        <v>2021</v>
      </c>
      <c r="Q3" s="306">
        <v>2022</v>
      </c>
      <c r="R3" s="271" t="s">
        <v>49</v>
      </c>
      <c r="S3" s="308" t="s">
        <v>158</v>
      </c>
      <c r="T3" s="309"/>
      <c r="U3" s="304" t="s">
        <v>147</v>
      </c>
      <c r="V3" s="305"/>
    </row>
    <row r="4" spans="1:36" ht="31.5" customHeight="1" thickBot="1" x14ac:dyDescent="0.3">
      <c r="A4" s="311"/>
      <c r="B4" s="313"/>
      <c r="C4" s="315"/>
      <c r="D4" s="315"/>
      <c r="E4" s="315"/>
      <c r="F4" s="315"/>
      <c r="G4" s="315"/>
      <c r="H4" s="315"/>
      <c r="I4" s="315"/>
      <c r="J4" s="315"/>
      <c r="K4" s="315"/>
      <c r="L4" s="319"/>
      <c r="M4" s="315"/>
      <c r="N4" s="315"/>
      <c r="O4" s="321"/>
      <c r="P4" s="315"/>
      <c r="Q4" s="307"/>
      <c r="R4" s="174" t="s">
        <v>146</v>
      </c>
      <c r="S4" s="127">
        <v>2022</v>
      </c>
      <c r="T4" s="264">
        <v>2023</v>
      </c>
      <c r="U4" s="298" t="s">
        <v>159</v>
      </c>
      <c r="V4" s="299" t="s">
        <v>160</v>
      </c>
    </row>
    <row r="5" spans="1:36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3"/>
      <c r="P5" s="101"/>
      <c r="Q5" s="302"/>
      <c r="R5" s="175"/>
      <c r="S5" s="101"/>
      <c r="T5" s="101"/>
      <c r="U5" s="101"/>
      <c r="V5" s="101"/>
    </row>
    <row r="6" spans="1:36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4">
        <v>778040.99999999534</v>
      </c>
      <c r="M6" s="153">
        <v>800341.53700000001</v>
      </c>
      <c r="N6" s="153">
        <v>819402.33799999987</v>
      </c>
      <c r="O6" s="153">
        <v>856189.67600000137</v>
      </c>
      <c r="P6" s="112">
        <v>925952.67900000024</v>
      </c>
      <c r="Q6" s="147">
        <v>939552.05200000352</v>
      </c>
      <c r="R6" s="100"/>
      <c r="S6" s="115">
        <v>132136.31499999997</v>
      </c>
      <c r="T6" s="147">
        <v>128306.27899999992</v>
      </c>
      <c r="U6" s="112">
        <v>938177.24600000028</v>
      </c>
      <c r="V6" s="147">
        <v>935722.01599999983</v>
      </c>
      <c r="AA6" s="101"/>
      <c r="AB6" s="101" t="s">
        <v>51</v>
      </c>
      <c r="AC6" s="101"/>
      <c r="AD6" s="101"/>
      <c r="AE6" s="101" t="s">
        <v>52</v>
      </c>
      <c r="AF6" s="101"/>
      <c r="AG6" s="101"/>
      <c r="AH6" s="101" t="s">
        <v>53</v>
      </c>
      <c r="AI6" s="101"/>
      <c r="AJ6" s="101"/>
    </row>
    <row r="7" spans="1:36" ht="27.95" customHeight="1" thickBot="1" x14ac:dyDescent="0.3">
      <c r="A7" s="114" t="s">
        <v>54</v>
      </c>
      <c r="B7" s="275"/>
      <c r="C7" s="276">
        <f t="shared" ref="C7:O7" si="0">(C6-B6)/B6</f>
        <v>-3.3593101694751756E-2</v>
      </c>
      <c r="D7" s="276">
        <f t="shared" si="0"/>
        <v>-5.547950654696842E-2</v>
      </c>
      <c r="E7" s="276">
        <f t="shared" si="0"/>
        <v>0.12935193655750571</v>
      </c>
      <c r="F7" s="276">
        <f t="shared" si="0"/>
        <v>6.9237346278111039E-2</v>
      </c>
      <c r="G7" s="276">
        <f t="shared" si="0"/>
        <v>7.0916851968766473E-2</v>
      </c>
      <c r="H7" s="276">
        <f t="shared" si="0"/>
        <v>2.4575136004574345E-2</v>
      </c>
      <c r="I7" s="276">
        <f t="shared" si="0"/>
        <v>7.6183269239540599E-3</v>
      </c>
      <c r="J7" s="276">
        <f t="shared" si="0"/>
        <v>1.2734814169037992E-2</v>
      </c>
      <c r="K7" s="276">
        <f t="shared" si="0"/>
        <v>-1.5716855363724046E-2</v>
      </c>
      <c r="L7" s="277">
        <f t="shared" si="0"/>
        <v>7.4681415362328071E-2</v>
      </c>
      <c r="M7" s="276">
        <f t="shared" si="0"/>
        <v>2.8662418818551721E-2</v>
      </c>
      <c r="N7" s="276">
        <f t="shared" si="0"/>
        <v>2.3815833764479301E-2</v>
      </c>
      <c r="O7" s="276">
        <f t="shared" si="0"/>
        <v>4.4895329551770828E-2</v>
      </c>
      <c r="P7" s="287">
        <f>(P6-O6)/O6</f>
        <v>8.1480780433982658E-2</v>
      </c>
      <c r="Q7" s="278">
        <f>(Q6-P6)/P6</f>
        <v>1.4686898486745755E-2</v>
      </c>
      <c r="S7" s="118"/>
      <c r="T7" s="278">
        <f>(T6-S6)/S6</f>
        <v>-2.898549123305014E-2</v>
      </c>
      <c r="V7" s="278">
        <f>(V6-U6)/U6</f>
        <v>-2.6170214748530004E-3</v>
      </c>
      <c r="AA7" s="101"/>
      <c r="AB7" s="101">
        <v>2012</v>
      </c>
      <c r="AC7" s="101">
        <v>2013</v>
      </c>
      <c r="AD7" s="101"/>
      <c r="AE7" s="101">
        <v>2012</v>
      </c>
      <c r="AF7" s="101">
        <v>2013</v>
      </c>
      <c r="AG7" s="101"/>
      <c r="AH7" s="101">
        <v>2012</v>
      </c>
      <c r="AI7" s="101">
        <v>2013</v>
      </c>
      <c r="AJ7" s="101"/>
    </row>
    <row r="8" spans="1:36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4">
        <v>137205.92600000018</v>
      </c>
      <c r="M8" s="153">
        <v>154727.05100000001</v>
      </c>
      <c r="N8" s="153">
        <v>169208.33799999999</v>
      </c>
      <c r="O8" s="153">
        <v>166254.71299999979</v>
      </c>
      <c r="P8" s="112">
        <v>167736.79199999999</v>
      </c>
      <c r="Q8" s="147">
        <v>197198.3490000001</v>
      </c>
      <c r="R8" s="100"/>
      <c r="S8" s="115">
        <v>29520.508999999998</v>
      </c>
      <c r="T8" s="147">
        <v>30970.372999999992</v>
      </c>
      <c r="U8" s="112">
        <v>178014.07600000003</v>
      </c>
      <c r="V8" s="147">
        <v>198648.21300000002</v>
      </c>
      <c r="AA8" s="101" t="s">
        <v>56</v>
      </c>
      <c r="AB8" s="101"/>
      <c r="AC8" s="105"/>
      <c r="AD8" s="101"/>
      <c r="AE8" s="105"/>
      <c r="AF8" s="105"/>
      <c r="AG8" s="101"/>
      <c r="AH8" s="101"/>
      <c r="AI8" s="105" t="e">
        <f>#REF!-#REF!</f>
        <v>#REF!</v>
      </c>
      <c r="AJ8" s="101"/>
    </row>
    <row r="9" spans="1:36" ht="27.95" customHeight="1" thickBot="1" x14ac:dyDescent="0.3">
      <c r="A9" s="113" t="s">
        <v>54</v>
      </c>
      <c r="B9" s="116"/>
      <c r="C9" s="279">
        <f t="shared" ref="C9:Q9" si="1">(C8-B8)/B8</f>
        <v>0.2704215924390953</v>
      </c>
      <c r="D9" s="279">
        <f t="shared" si="1"/>
        <v>-1.5727210912017519E-2</v>
      </c>
      <c r="E9" s="279">
        <f t="shared" si="1"/>
        <v>0.13141316724760313</v>
      </c>
      <c r="F9" s="279">
        <f t="shared" si="1"/>
        <v>-8.4685563002352207E-2</v>
      </c>
      <c r="G9" s="279">
        <f t="shared" si="1"/>
        <v>5.4407061581438577E-2</v>
      </c>
      <c r="H9" s="279">
        <f t="shared" si="1"/>
        <v>0.41712583925447455</v>
      </c>
      <c r="I9" s="279">
        <f t="shared" si="1"/>
        <v>2.250827194251357E-2</v>
      </c>
      <c r="J9" s="279">
        <f t="shared" si="1"/>
        <v>-6.7109981334913887E-2</v>
      </c>
      <c r="K9" s="279">
        <f t="shared" si="1"/>
        <v>-5.6223528896759203E-2</v>
      </c>
      <c r="L9" s="280">
        <f t="shared" si="1"/>
        <v>0.24516978481709314</v>
      </c>
      <c r="M9" s="279">
        <f t="shared" si="1"/>
        <v>0.12769947706194412</v>
      </c>
      <c r="N9" s="279">
        <f t="shared" si="1"/>
        <v>9.3592470782629861E-2</v>
      </c>
      <c r="O9" s="279">
        <f t="shared" si="1"/>
        <v>-1.7455552338089889E-2</v>
      </c>
      <c r="P9" s="288">
        <f t="shared" si="1"/>
        <v>8.9145081860037469E-3</v>
      </c>
      <c r="Q9" s="281">
        <f t="shared" si="1"/>
        <v>0.17564159090392117</v>
      </c>
      <c r="R9" s="10"/>
      <c r="S9" s="116"/>
      <c r="T9" s="281">
        <f>(T8-S8)/S8</f>
        <v>4.9113787299534507E-2</v>
      </c>
      <c r="U9" s="300"/>
      <c r="V9" s="281">
        <f>(V8-U8)/U8</f>
        <v>0.11591295173759172</v>
      </c>
      <c r="AA9" s="101" t="s">
        <v>57</v>
      </c>
      <c r="AB9" s="101"/>
      <c r="AC9" s="105"/>
      <c r="AD9" s="101"/>
      <c r="AE9" s="105"/>
      <c r="AF9" s="105"/>
      <c r="AG9" s="101"/>
      <c r="AH9" s="101"/>
      <c r="AI9" s="105" t="e">
        <f>#REF!-#REF!</f>
        <v>#REF!</v>
      </c>
      <c r="AJ9" s="101"/>
    </row>
    <row r="10" spans="1:36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2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282">
        <f>(P6-P8)</f>
        <v>758215.88700000022</v>
      </c>
      <c r="Q10" s="140">
        <f>(Q6-Q8)</f>
        <v>742353.70300000347</v>
      </c>
      <c r="S10" s="117">
        <f>S6-S8</f>
        <v>102615.80599999998</v>
      </c>
      <c r="T10" s="140">
        <f>T6-T8</f>
        <v>97335.90599999993</v>
      </c>
      <c r="U10" s="119">
        <f>U6-U8</f>
        <v>760163.17000000027</v>
      </c>
      <c r="V10" s="140">
        <f>V6-V8</f>
        <v>737073.80299999984</v>
      </c>
      <c r="AA10" s="101" t="s">
        <v>59</v>
      </c>
      <c r="AB10" s="101"/>
      <c r="AC10" s="105"/>
      <c r="AD10" s="101"/>
      <c r="AE10" s="105"/>
      <c r="AF10" s="105"/>
      <c r="AG10" s="101"/>
      <c r="AH10" s="101"/>
      <c r="AI10" s="105" t="e">
        <f>#REF!-#REF!</f>
        <v>#REF!</v>
      </c>
      <c r="AJ10" s="101"/>
    </row>
    <row r="11" spans="1:36" ht="27.95" customHeight="1" thickBot="1" x14ac:dyDescent="0.3">
      <c r="A11" s="113" t="s">
        <v>54</v>
      </c>
      <c r="B11" s="116"/>
      <c r="C11" s="279">
        <f t="shared" ref="C11:Q11" si="3">(C10-B10)/B10</f>
        <v>-6.9691981183973503E-2</v>
      </c>
      <c r="D11" s="279">
        <f t="shared" si="3"/>
        <v>-6.1925390197789032E-2</v>
      </c>
      <c r="E11" s="279">
        <f t="shared" si="3"/>
        <v>0.12900124529442691</v>
      </c>
      <c r="F11" s="279">
        <f t="shared" si="3"/>
        <v>9.5481248872617649E-2</v>
      </c>
      <c r="G11" s="279">
        <f t="shared" si="3"/>
        <v>7.3268823590907375E-2</v>
      </c>
      <c r="H11" s="279">
        <f t="shared" si="3"/>
        <v>-3.0364536906909986E-2</v>
      </c>
      <c r="I11" s="279">
        <f t="shared" si="3"/>
        <v>4.5726535271722896E-3</v>
      </c>
      <c r="J11" s="279">
        <f t="shared" si="3"/>
        <v>2.9358308786875894E-2</v>
      </c>
      <c r="K11" s="279">
        <f t="shared" si="3"/>
        <v>-8.0738147744113774E-3</v>
      </c>
      <c r="L11" s="280">
        <f t="shared" si="3"/>
        <v>4.4074177807781237E-2</v>
      </c>
      <c r="M11" s="279">
        <f t="shared" si="3"/>
        <v>7.4580998979543013E-3</v>
      </c>
      <c r="N11" s="279">
        <f t="shared" si="3"/>
        <v>7.093264013285863E-3</v>
      </c>
      <c r="O11" s="279">
        <f t="shared" si="3"/>
        <v>6.1121700600131258E-2</v>
      </c>
      <c r="P11" s="288">
        <f t="shared" si="3"/>
        <v>9.8967189172580669E-2</v>
      </c>
      <c r="Q11" s="281">
        <f t="shared" si="3"/>
        <v>-2.0920405747178367E-2</v>
      </c>
      <c r="R11" s="10"/>
      <c r="S11" s="116"/>
      <c r="T11" s="281">
        <f>(T10-S10)/S10</f>
        <v>-5.1453087061461594E-2</v>
      </c>
      <c r="U11" s="300"/>
      <c r="V11" s="281">
        <f>(V10-U10)/U10</f>
        <v>-3.0374224786502649E-2</v>
      </c>
      <c r="AA11" s="101" t="s">
        <v>60</v>
      </c>
      <c r="AB11" s="101"/>
      <c r="AC11" s="105"/>
      <c r="AD11" s="101"/>
      <c r="AE11" s="105"/>
      <c r="AF11" s="105"/>
      <c r="AG11" s="101"/>
      <c r="AH11" s="101"/>
      <c r="AI11" s="105" t="e">
        <f>#REF!-#REF!</f>
        <v>#REF!</v>
      </c>
      <c r="AJ11" s="101"/>
    </row>
    <row r="12" spans="1:36" ht="27.95" hidden="1" customHeight="1" thickBot="1" x14ac:dyDescent="0.3">
      <c r="A12" s="106" t="s">
        <v>61</v>
      </c>
      <c r="B12" s="283">
        <f>(B6/B8)</f>
        <v>9.4217210737695982</v>
      </c>
      <c r="C12" s="284">
        <f t="shared" ref="C12:T12" si="4">(C6/C8)</f>
        <v>7.1670824030294336</v>
      </c>
      <c r="D12" s="284">
        <f t="shared" si="4"/>
        <v>6.8776220200097287</v>
      </c>
      <c r="E12" s="284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 s="103">
        <f t="shared" si="4"/>
        <v>4.4760852531370645</v>
      </c>
      <c r="T12" s="285">
        <f t="shared" si="4"/>
        <v>4.1428716082948034</v>
      </c>
      <c r="U12" s="103">
        <f>U6/U8</f>
        <v>5.2702419217680294</v>
      </c>
      <c r="V12" s="285">
        <f>V6/V8</f>
        <v>4.7104476897559593</v>
      </c>
      <c r="AA12" s="101" t="s">
        <v>62</v>
      </c>
      <c r="AB12" s="101"/>
      <c r="AC12" s="105"/>
      <c r="AD12" s="101"/>
      <c r="AE12" s="105"/>
      <c r="AF12" s="105"/>
      <c r="AG12" s="101"/>
      <c r="AH12" s="101"/>
      <c r="AI12" s="105" t="e">
        <f>#REF!-#REF!</f>
        <v>#REF!</v>
      </c>
      <c r="AJ12" s="101"/>
    </row>
    <row r="13" spans="1:36" ht="30" customHeight="1" thickBot="1" x14ac:dyDescent="0.3">
      <c r="AA13" s="101" t="s">
        <v>63</v>
      </c>
      <c r="AB13" s="101"/>
      <c r="AC13" s="105"/>
      <c r="AD13" s="101"/>
      <c r="AE13" s="105"/>
      <c r="AF13" s="105"/>
      <c r="AG13" s="101"/>
      <c r="AH13" s="101"/>
      <c r="AI13" s="105" t="e">
        <f>#REF!-#REF!</f>
        <v>#REF!</v>
      </c>
      <c r="AJ13" s="101"/>
    </row>
    <row r="14" spans="1:36" ht="22.5" customHeight="1" x14ac:dyDescent="0.25">
      <c r="A14" s="310" t="s">
        <v>2</v>
      </c>
      <c r="B14" s="312">
        <v>2007</v>
      </c>
      <c r="C14" s="314">
        <v>2008</v>
      </c>
      <c r="D14" s="314">
        <v>2009</v>
      </c>
      <c r="E14" s="314">
        <v>2010</v>
      </c>
      <c r="F14" s="314">
        <v>2011</v>
      </c>
      <c r="G14" s="314">
        <v>2012</v>
      </c>
      <c r="H14" s="314">
        <v>2013</v>
      </c>
      <c r="I14" s="314">
        <v>2014</v>
      </c>
      <c r="J14" s="314">
        <v>2015</v>
      </c>
      <c r="K14" s="316">
        <v>2016</v>
      </c>
      <c r="L14" s="318">
        <v>2017</v>
      </c>
      <c r="M14" s="314">
        <v>2018</v>
      </c>
      <c r="N14" s="314">
        <v>2019</v>
      </c>
      <c r="O14" s="320">
        <v>2020</v>
      </c>
      <c r="P14" s="314">
        <v>2021</v>
      </c>
      <c r="Q14" s="306">
        <v>2022</v>
      </c>
      <c r="R14" s="128" t="s">
        <v>49</v>
      </c>
      <c r="S14" s="308" t="str">
        <f>S3</f>
        <v>jan-fev</v>
      </c>
      <c r="T14" s="309"/>
      <c r="U14" s="304" t="s">
        <v>147</v>
      </c>
      <c r="V14" s="305"/>
      <c r="AA14" s="101" t="s">
        <v>64</v>
      </c>
      <c r="AB14" s="101"/>
      <c r="AC14" s="105"/>
      <c r="AD14" s="101"/>
      <c r="AE14" s="105"/>
      <c r="AF14" s="105"/>
      <c r="AG14" s="101"/>
      <c r="AH14" s="101"/>
      <c r="AI14" s="105" t="e">
        <f>#REF!-#REF!</f>
        <v>#REF!</v>
      </c>
      <c r="AJ14" s="101"/>
    </row>
    <row r="15" spans="1:36" ht="31.5" customHeight="1" thickBot="1" x14ac:dyDescent="0.3">
      <c r="A15" s="311"/>
      <c r="B15" s="313"/>
      <c r="C15" s="315"/>
      <c r="D15" s="315"/>
      <c r="E15" s="315"/>
      <c r="F15" s="315"/>
      <c r="G15" s="315"/>
      <c r="H15" s="315"/>
      <c r="I15" s="315"/>
      <c r="J15" s="315"/>
      <c r="K15" s="317"/>
      <c r="L15" s="319"/>
      <c r="M15" s="315"/>
      <c r="N15" s="315"/>
      <c r="O15" s="321"/>
      <c r="P15" s="315"/>
      <c r="Q15" s="307"/>
      <c r="R15" s="129" t="str">
        <f>R4</f>
        <v>2007/2022</v>
      </c>
      <c r="S15" s="127">
        <f>S4</f>
        <v>2022</v>
      </c>
      <c r="T15" s="264">
        <f>T4</f>
        <v>2023</v>
      </c>
      <c r="U15" s="301" t="str">
        <f>U4</f>
        <v>mar 201 a fev 2022</v>
      </c>
      <c r="V15" s="299" t="str">
        <f>V4</f>
        <v>mar 22 a fev 2023</v>
      </c>
      <c r="AA15" s="101" t="s">
        <v>65</v>
      </c>
      <c r="AB15" s="101"/>
      <c r="AC15" s="105"/>
      <c r="AD15" s="101"/>
      <c r="AE15" s="105"/>
      <c r="AF15" s="105"/>
      <c r="AG15" s="101"/>
      <c r="AH15" s="101"/>
      <c r="AI15" s="105" t="e">
        <f>#REF!-#REF!</f>
        <v>#REF!</v>
      </c>
      <c r="AJ15" s="101"/>
    </row>
    <row r="16" spans="1:36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3"/>
      <c r="Q16" s="302"/>
      <c r="R16" s="286"/>
      <c r="AA16" s="101" t="s">
        <v>66</v>
      </c>
      <c r="AC16" s="105"/>
      <c r="AE16" s="105"/>
      <c r="AF16" s="105"/>
      <c r="AI16" s="105" t="e">
        <f>#REF!-#REF!</f>
        <v>#REF!</v>
      </c>
    </row>
    <row r="17" spans="1:36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4">
        <v>442364.451999999</v>
      </c>
      <c r="M17" s="153">
        <v>454202.09499999997</v>
      </c>
      <c r="N17" s="153">
        <v>454929.95199999987</v>
      </c>
      <c r="O17" s="153">
        <v>393954.14199999906</v>
      </c>
      <c r="P17" s="153">
        <v>427968.65799999994</v>
      </c>
      <c r="Q17" s="147">
        <v>418325.77500000002</v>
      </c>
      <c r="R17" s="100"/>
      <c r="S17" s="115">
        <v>58703.236000000034</v>
      </c>
      <c r="T17" s="147">
        <v>55597.908000000069</v>
      </c>
      <c r="U17" s="112">
        <v>428415.47800000006</v>
      </c>
      <c r="V17" s="147">
        <v>415220.4470000001</v>
      </c>
      <c r="AA17" s="101" t="s">
        <v>67</v>
      </c>
      <c r="AB17" s="101"/>
      <c r="AC17" s="105"/>
      <c r="AD17" s="101"/>
      <c r="AE17" s="105"/>
      <c r="AF17" s="105"/>
      <c r="AG17" s="101"/>
      <c r="AH17" s="101"/>
      <c r="AI17" s="105" t="e">
        <f>#REF!-#REF!</f>
        <v>#REF!</v>
      </c>
      <c r="AJ17" s="101"/>
    </row>
    <row r="18" spans="1:36" ht="27.75" customHeight="1" thickBot="1" x14ac:dyDescent="0.3">
      <c r="A18" s="114" t="s">
        <v>54</v>
      </c>
      <c r="B18" s="275"/>
      <c r="C18" s="276">
        <f t="shared" ref="C18:Q18" si="5">(C17-B17)/B17</f>
        <v>-5.4332489679479568E-2</v>
      </c>
      <c r="D18" s="276">
        <f t="shared" si="5"/>
        <v>-7.2127077537654183E-2</v>
      </c>
      <c r="E18" s="276">
        <f t="shared" si="5"/>
        <v>0.12182444539758823</v>
      </c>
      <c r="F18" s="276">
        <f t="shared" si="5"/>
        <v>1.2510259696368252E-2</v>
      </c>
      <c r="G18" s="276">
        <f t="shared" si="5"/>
        <v>3.8557547808706294E-2</v>
      </c>
      <c r="H18" s="276">
        <f t="shared" si="5"/>
        <v>3.7801022123911316E-3</v>
      </c>
      <c r="I18" s="276">
        <f t="shared" si="5"/>
        <v>-1.5821591729182263E-3</v>
      </c>
      <c r="J18" s="276">
        <f t="shared" si="5"/>
        <v>3.6697642720653331E-2</v>
      </c>
      <c r="K18" s="287">
        <f t="shared" si="5"/>
        <v>2.2227281971553901E-2</v>
      </c>
      <c r="L18" s="277">
        <f t="shared" si="5"/>
        <v>2.5737437820711511E-2</v>
      </c>
      <c r="M18" s="276">
        <f t="shared" si="5"/>
        <v>2.6759932780496109E-2</v>
      </c>
      <c r="N18" s="276">
        <f t="shared" si="5"/>
        <v>1.6024959109884815E-3</v>
      </c>
      <c r="O18" s="276">
        <f t="shared" si="5"/>
        <v>-0.13403340389423476</v>
      </c>
      <c r="P18" s="276">
        <f t="shared" si="5"/>
        <v>8.6341308222622926E-2</v>
      </c>
      <c r="Q18" s="278">
        <f t="shared" si="5"/>
        <v>-2.253175044421107E-2</v>
      </c>
      <c r="S18" s="118"/>
      <c r="T18" s="278"/>
      <c r="V18" s="278">
        <f>(V17-U17)/U17</f>
        <v>-3.0799613173639717E-2</v>
      </c>
      <c r="AA18" s="101" t="s">
        <v>68</v>
      </c>
      <c r="AB18" s="101"/>
      <c r="AC18" s="105"/>
      <c r="AD18" s="101"/>
      <c r="AE18" s="105"/>
      <c r="AF18" s="105"/>
      <c r="AG18" s="101"/>
      <c r="AH18" s="101"/>
      <c r="AI18" s="105" t="e">
        <f>#REF!-#REF!</f>
        <v>#REF!</v>
      </c>
      <c r="AJ18" s="101"/>
    </row>
    <row r="19" spans="1:36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4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153">
        <v>165333.11300000001</v>
      </c>
      <c r="Q19" s="147">
        <v>194410.7000000003</v>
      </c>
      <c r="R19" s="100"/>
      <c r="S19" s="115">
        <v>28999.673000000003</v>
      </c>
      <c r="T19" s="147">
        <v>30331.169000000002</v>
      </c>
      <c r="U19" s="112">
        <v>175281.34600000002</v>
      </c>
      <c r="V19" s="147">
        <v>195742.19600000003</v>
      </c>
      <c r="AA19" s="101" t="s">
        <v>69</v>
      </c>
      <c r="AB19" s="101"/>
      <c r="AC19" s="105"/>
      <c r="AD19" s="101"/>
      <c r="AE19" s="105"/>
      <c r="AF19" s="105"/>
      <c r="AG19" s="101"/>
      <c r="AH19" s="101"/>
      <c r="AI19" s="105" t="e">
        <f>#REF!-#REF!</f>
        <v>#REF!</v>
      </c>
      <c r="AJ19" s="101"/>
    </row>
    <row r="20" spans="1:36" ht="27.75" customHeight="1" thickBot="1" x14ac:dyDescent="0.3">
      <c r="A20" s="113" t="s">
        <v>54</v>
      </c>
      <c r="B20" s="116"/>
      <c r="C20" s="279">
        <f t="shared" ref="C20:Q20" si="6">(C19-B19)/B19</f>
        <v>0.27026566048919176</v>
      </c>
      <c r="D20" s="279">
        <f t="shared" si="6"/>
        <v>-2.4010145087149853E-2</v>
      </c>
      <c r="E20" s="279">
        <f t="shared" si="6"/>
        <v>0.14006023199087436</v>
      </c>
      <c r="F20" s="279">
        <f t="shared" si="6"/>
        <v>-8.8603238264779852E-2</v>
      </c>
      <c r="G20" s="279">
        <f t="shared" si="6"/>
        <v>5.702380925842114E-2</v>
      </c>
      <c r="H20" s="279">
        <f t="shared" si="6"/>
        <v>0.42203841205856046</v>
      </c>
      <c r="I20" s="279">
        <f t="shared" si="6"/>
        <v>2.2864466924753087E-2</v>
      </c>
      <c r="J20" s="279">
        <f t="shared" si="6"/>
        <v>-6.9050989193828793E-2</v>
      </c>
      <c r="K20" s="288">
        <f t="shared" si="6"/>
        <v>-5.6265682741884385E-2</v>
      </c>
      <c r="L20" s="280">
        <f t="shared" si="6"/>
        <v>0.24855590020796675</v>
      </c>
      <c r="M20" s="279">
        <f t="shared" si="6"/>
        <v>0.12649303974249151</v>
      </c>
      <c r="N20" s="279">
        <f t="shared" si="6"/>
        <v>9.3478917261994809E-2</v>
      </c>
      <c r="O20" s="279">
        <f t="shared" si="6"/>
        <v>-2.0256048630349952E-2</v>
      </c>
      <c r="P20" s="279">
        <f t="shared" si="6"/>
        <v>6.002496321448187E-3</v>
      </c>
      <c r="Q20" s="281">
        <f t="shared" si="6"/>
        <v>0.1758727363949186</v>
      </c>
      <c r="R20" s="10"/>
      <c r="S20" s="116"/>
      <c r="T20" s="281">
        <f>(T19-S19)/S19</f>
        <v>4.5914172894294329E-2</v>
      </c>
      <c r="U20" s="300"/>
      <c r="V20" s="281">
        <f>(V19-U19)/U19</f>
        <v>0.11673147466587805</v>
      </c>
    </row>
    <row r="21" spans="1:36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82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Q21" s="140">
        <f t="shared" ref="Q21" si="8">Q17-Q19</f>
        <v>223915.07499999972</v>
      </c>
      <c r="S21" s="117">
        <f>S17-S19</f>
        <v>29703.563000000031</v>
      </c>
      <c r="T21" s="140">
        <f>T17-T19</f>
        <v>25266.739000000067</v>
      </c>
      <c r="U21" s="119">
        <f>U17-U19</f>
        <v>253134.13200000004</v>
      </c>
      <c r="V21" s="140">
        <f>V17-V19</f>
        <v>219478.25100000008</v>
      </c>
    </row>
    <row r="22" spans="1:36" ht="27.75" customHeight="1" thickBot="1" x14ac:dyDescent="0.3">
      <c r="A22" s="113" t="s">
        <v>54</v>
      </c>
      <c r="B22" s="116"/>
      <c r="C22" s="279">
        <f t="shared" ref="C22:Q22" si="9">(C21-B21)/B21</f>
        <v>-0.11605990664243518</v>
      </c>
      <c r="D22" s="279">
        <f t="shared" si="9"/>
        <v>-8.5276349890891168E-2</v>
      </c>
      <c r="E22" s="279">
        <f t="shared" si="9"/>
        <v>0.1165072369632576</v>
      </c>
      <c r="F22" s="279">
        <f t="shared" si="9"/>
        <v>4.261497835533698E-2</v>
      </c>
      <c r="G22" s="279">
        <f t="shared" si="9"/>
        <v>3.3751501627664215E-2</v>
      </c>
      <c r="H22" s="279">
        <f t="shared" si="9"/>
        <v>-0.10752681486702027</v>
      </c>
      <c r="I22" s="279">
        <f t="shared" si="9"/>
        <v>-1.1948193852351347E-2</v>
      </c>
      <c r="J22" s="279">
        <f t="shared" si="9"/>
        <v>8.3117827023432511E-2</v>
      </c>
      <c r="K22" s="288">
        <f t="shared" si="9"/>
        <v>5.1842369912734339E-2</v>
      </c>
      <c r="L22" s="280">
        <f t="shared" si="9"/>
        <v>-4.9690555415814887E-2</v>
      </c>
      <c r="M22" s="279">
        <f t="shared" si="9"/>
        <v>-1.7597221367526766E-2</v>
      </c>
      <c r="N22" s="279">
        <f t="shared" si="9"/>
        <v>-4.5253732451977856E-2</v>
      </c>
      <c r="O22" s="279">
        <f t="shared" si="9"/>
        <v>-0.20049052687338559</v>
      </c>
      <c r="P22" s="279">
        <f t="shared" si="9"/>
        <v>0.14384557676441376</v>
      </c>
      <c r="Q22" s="281">
        <f t="shared" si="9"/>
        <v>-0.1474304249259186</v>
      </c>
      <c r="R22" s="10"/>
      <c r="S22" s="116"/>
      <c r="T22" s="281">
        <f>(T21-S21)/S21</f>
        <v>-0.14937009408601787</v>
      </c>
      <c r="U22" s="300"/>
      <c r="V22" s="281">
        <f>(V21-U21)/U21</f>
        <v>-0.13295670850108809</v>
      </c>
    </row>
    <row r="23" spans="1:36" ht="27.75" hidden="1" customHeight="1" thickBot="1" x14ac:dyDescent="0.3">
      <c r="A23" s="106" t="s">
        <v>61</v>
      </c>
      <c r="B23" s="283">
        <f>(B17/B19)</f>
        <v>6.2585733558796406</v>
      </c>
      <c r="C23" s="284">
        <f>(C17/C19)</f>
        <v>4.6592847997904316</v>
      </c>
      <c r="D23" s="284">
        <f>(D17/D19)</f>
        <v>4.4295790391714371</v>
      </c>
      <c r="E23" s="284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3">
        <f>(S17/S19)</f>
        <v>2.0242723426571061</v>
      </c>
      <c r="T23" s="285">
        <f>(T17/T19)</f>
        <v>1.8330288555643888</v>
      </c>
      <c r="U23" s="103">
        <f>U17/U19</f>
        <v>2.4441589922523757</v>
      </c>
      <c r="V23" s="285">
        <f>V17/V19</f>
        <v>2.121261820317986</v>
      </c>
    </row>
    <row r="24" spans="1:36" ht="30" customHeight="1" thickBot="1" x14ac:dyDescent="0.3"/>
    <row r="25" spans="1:36" ht="22.5" customHeight="1" x14ac:dyDescent="0.25">
      <c r="A25" s="310" t="s">
        <v>15</v>
      </c>
      <c r="B25" s="312">
        <v>2007</v>
      </c>
      <c r="C25" s="314">
        <v>2008</v>
      </c>
      <c r="D25" s="314">
        <v>2009</v>
      </c>
      <c r="E25" s="314">
        <v>2010</v>
      </c>
      <c r="F25" s="314">
        <v>2011</v>
      </c>
      <c r="G25" s="314">
        <v>2012</v>
      </c>
      <c r="H25" s="314">
        <v>2013</v>
      </c>
      <c r="I25" s="314">
        <v>2014</v>
      </c>
      <c r="J25" s="314">
        <v>2015</v>
      </c>
      <c r="K25" s="316">
        <v>2016</v>
      </c>
      <c r="L25" s="318">
        <v>2017</v>
      </c>
      <c r="M25" s="314">
        <v>2018</v>
      </c>
      <c r="N25" s="314">
        <v>2019</v>
      </c>
      <c r="O25" s="320">
        <v>2020</v>
      </c>
      <c r="P25" s="314">
        <v>2021</v>
      </c>
      <c r="Q25" s="306">
        <v>2022</v>
      </c>
      <c r="R25" s="128" t="s">
        <v>49</v>
      </c>
      <c r="S25" s="308" t="str">
        <f>S14</f>
        <v>jan-fev</v>
      </c>
      <c r="T25" s="309"/>
      <c r="U25" s="304" t="s">
        <v>147</v>
      </c>
      <c r="V25" s="305"/>
    </row>
    <row r="26" spans="1:36" ht="31.5" customHeight="1" thickBot="1" x14ac:dyDescent="0.3">
      <c r="A26" s="311"/>
      <c r="B26" s="313"/>
      <c r="C26" s="315"/>
      <c r="D26" s="315"/>
      <c r="E26" s="315"/>
      <c r="F26" s="315"/>
      <c r="G26" s="315"/>
      <c r="H26" s="315"/>
      <c r="I26" s="315"/>
      <c r="J26" s="315"/>
      <c r="K26" s="317"/>
      <c r="L26" s="319"/>
      <c r="M26" s="315"/>
      <c r="N26" s="315"/>
      <c r="O26" s="321"/>
      <c r="P26" s="315"/>
      <c r="Q26" s="307"/>
      <c r="R26" s="129" t="str">
        <f>R4</f>
        <v>2007/2022</v>
      </c>
      <c r="S26" s="127">
        <f>S4</f>
        <v>2022</v>
      </c>
      <c r="T26" s="264">
        <f>T4</f>
        <v>2023</v>
      </c>
      <c r="U26" s="301" t="str">
        <f>U4</f>
        <v>mar 201 a fev 2022</v>
      </c>
      <c r="V26" s="299" t="str">
        <f>V4</f>
        <v>mar 22 a fev 2023</v>
      </c>
    </row>
    <row r="27" spans="1:36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3"/>
      <c r="Q27" s="302"/>
      <c r="R27" s="286"/>
    </row>
    <row r="28" spans="1:36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4">
        <v>335676.5479999996</v>
      </c>
      <c r="M28" s="153">
        <v>346139.44199999998</v>
      </c>
      <c r="N28" s="153">
        <v>364472.386</v>
      </c>
      <c r="O28" s="153">
        <v>462235.53400000004</v>
      </c>
      <c r="P28" s="112">
        <v>497984.02100000018</v>
      </c>
      <c r="Q28" s="147">
        <v>521226.27700000053</v>
      </c>
      <c r="R28" s="100"/>
      <c r="S28" s="115">
        <v>73433.079000000012</v>
      </c>
      <c r="T28" s="147">
        <v>72708.371000000057</v>
      </c>
      <c r="U28" s="112">
        <v>509761.76800000016</v>
      </c>
      <c r="V28" s="147">
        <v>520501.56900000031</v>
      </c>
    </row>
    <row r="29" spans="1:36" ht="27.75" customHeight="1" thickBot="1" x14ac:dyDescent="0.3">
      <c r="A29" s="114" t="s">
        <v>54</v>
      </c>
      <c r="B29" s="275"/>
      <c r="C29" s="276">
        <f t="shared" ref="C29:Q29" si="10">(C28-B28)/B28</f>
        <v>6.3491251811589565E-3</v>
      </c>
      <c r="D29" s="276">
        <f t="shared" si="10"/>
        <v>-2.5351041341628616E-2</v>
      </c>
      <c r="E29" s="276">
        <f t="shared" si="10"/>
        <v>0.14232124040801208</v>
      </c>
      <c r="F29" s="276">
        <f t="shared" si="10"/>
        <v>0.16522017339726491</v>
      </c>
      <c r="G29" s="276">
        <f t="shared" si="10"/>
        <v>0.11849348127885141</v>
      </c>
      <c r="H29" s="276">
        <f t="shared" si="10"/>
        <v>5.296421056115299E-2</v>
      </c>
      <c r="I29" s="276">
        <f t="shared" si="10"/>
        <v>1.9591998746035993E-2</v>
      </c>
      <c r="J29" s="276">
        <f t="shared" si="10"/>
        <v>-1.7803184510057374E-2</v>
      </c>
      <c r="K29" s="287">
        <f t="shared" si="10"/>
        <v>-6.6755691727534677E-2</v>
      </c>
      <c r="L29" s="277">
        <f t="shared" si="10"/>
        <v>0.14679340175955716</v>
      </c>
      <c r="M29" s="276">
        <f t="shared" si="10"/>
        <v>3.1169571012153018E-2</v>
      </c>
      <c r="N29" s="276">
        <f t="shared" si="10"/>
        <v>5.2964042161944717E-2</v>
      </c>
      <c r="O29" s="276">
        <f t="shared" si="10"/>
        <v>0.26823197519276548</v>
      </c>
      <c r="P29" s="287">
        <f t="shared" si="10"/>
        <v>7.7338249378292354E-2</v>
      </c>
      <c r="Q29" s="278">
        <f t="shared" si="10"/>
        <v>4.667269434333985E-2</v>
      </c>
      <c r="S29" s="118"/>
      <c r="T29" s="278">
        <f>(T28-S28)/S28</f>
        <v>-9.8689583750118243E-3</v>
      </c>
      <c r="V29" s="278">
        <f>(V28-U28)/U28</f>
        <v>2.1068274778896619E-2</v>
      </c>
    </row>
    <row r="30" spans="1:36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4">
        <v>1027.2</v>
      </c>
      <c r="M30" s="153">
        <v>1322.664</v>
      </c>
      <c r="N30" s="153">
        <v>1463.875</v>
      </c>
      <c r="O30" s="153">
        <v>1908.0899999999986</v>
      </c>
      <c r="P30" s="112">
        <v>2403.679000000001</v>
      </c>
      <c r="Q30" s="147">
        <v>2787.6489999999994</v>
      </c>
      <c r="R30" s="100"/>
      <c r="S30" s="115">
        <v>520.83600000000001</v>
      </c>
      <c r="T30" s="147">
        <v>639.20399999999995</v>
      </c>
      <c r="U30" s="112">
        <v>2732.7300000000014</v>
      </c>
      <c r="V30" s="147">
        <v>2906.0170000000003</v>
      </c>
    </row>
    <row r="31" spans="1:36" ht="27.75" customHeight="1" thickBot="1" x14ac:dyDescent="0.3">
      <c r="A31" s="113" t="s">
        <v>54</v>
      </c>
      <c r="B31" s="116"/>
      <c r="C31" s="279">
        <f t="shared" ref="C31:Q31" si="11">(C30-B30)/B30</f>
        <v>0.28740195099069604</v>
      </c>
      <c r="D31" s="279">
        <f t="shared" si="11"/>
        <v>0.87424480625071677</v>
      </c>
      <c r="E31" s="279">
        <f t="shared" si="11"/>
        <v>-0.35240240164564085</v>
      </c>
      <c r="F31" s="279">
        <f t="shared" si="11"/>
        <v>0.30120319844880566</v>
      </c>
      <c r="G31" s="279">
        <f t="shared" si="11"/>
        <v>-0.12612648022085726</v>
      </c>
      <c r="H31" s="279">
        <f t="shared" si="11"/>
        <v>7.1660651760911652E-3</v>
      </c>
      <c r="I31" s="279">
        <f t="shared" si="11"/>
        <v>-1.9460888913914301E-2</v>
      </c>
      <c r="J31" s="279">
        <f t="shared" si="11"/>
        <v>0.17146393140729888</v>
      </c>
      <c r="K31" s="288">
        <f t="shared" si="11"/>
        <v>-5.2106064729437615E-2</v>
      </c>
      <c r="L31" s="280">
        <f t="shared" si="11"/>
        <v>-8.4124648923364909E-2</v>
      </c>
      <c r="M31" s="279">
        <f t="shared" si="11"/>
        <v>0.28764018691588777</v>
      </c>
      <c r="N31" s="279">
        <f t="shared" si="11"/>
        <v>0.10676256403742751</v>
      </c>
      <c r="O31" s="279">
        <f t="shared" si="11"/>
        <v>0.30345145589616501</v>
      </c>
      <c r="P31" s="288">
        <f t="shared" si="11"/>
        <v>0.25973041103931305</v>
      </c>
      <c r="Q31" s="281">
        <f t="shared" si="11"/>
        <v>0.1597426278633704</v>
      </c>
      <c r="R31" s="10"/>
      <c r="S31" s="116"/>
      <c r="T31" s="281">
        <f>(T30-S30)/S30</f>
        <v>0.2272653964011703</v>
      </c>
      <c r="U31" s="300"/>
      <c r="V31" s="281">
        <f>(V30-U30)/U30</f>
        <v>6.3411679895195944E-2</v>
      </c>
    </row>
    <row r="32" spans="1:36" ht="27.75" customHeight="1" x14ac:dyDescent="0.25">
      <c r="A32" s="8" t="s">
        <v>58</v>
      </c>
      <c r="B32" s="19">
        <f>(B28-B30)</f>
        <v>203117.0239999998</v>
      </c>
      <c r="C32" s="154">
        <f t="shared" ref="C32:P32" si="12">(C28-C30)</f>
        <v>204244.86400000018</v>
      </c>
      <c r="D32" s="154">
        <f t="shared" si="12"/>
        <v>198400.41200000027</v>
      </c>
      <c r="E32" s="154">
        <f t="shared" si="12"/>
        <v>227324.11700000009</v>
      </c>
      <c r="F32" s="154">
        <f t="shared" si="12"/>
        <v>264760.33899999998</v>
      </c>
      <c r="G32" s="154">
        <f t="shared" si="12"/>
        <v>296419.00400000002</v>
      </c>
      <c r="H32" s="154">
        <f t="shared" si="12"/>
        <v>312165.44199999998</v>
      </c>
      <c r="I32" s="154">
        <f t="shared" si="12"/>
        <v>318321.61400000006</v>
      </c>
      <c r="J32" s="154">
        <f t="shared" si="12"/>
        <v>312463.31199999998</v>
      </c>
      <c r="K32" s="119">
        <f t="shared" si="12"/>
        <v>291587.27400000009</v>
      </c>
      <c r="L32" s="282">
        <f t="shared" si="12"/>
        <v>334649.34799999959</v>
      </c>
      <c r="M32" s="154">
        <f t="shared" si="12"/>
        <v>344816.77799999999</v>
      </c>
      <c r="N32" s="154">
        <f t="shared" si="12"/>
        <v>363008.511</v>
      </c>
      <c r="O32" s="154">
        <f t="shared" si="12"/>
        <v>460327.44400000002</v>
      </c>
      <c r="P32" s="274">
        <f t="shared" si="12"/>
        <v>495580.34200000018</v>
      </c>
      <c r="Q32" s="140">
        <f t="shared" ref="Q32" si="13">(Q28-Q30)</f>
        <v>518438.62800000055</v>
      </c>
      <c r="S32" s="117">
        <f>S28-S30</f>
        <v>72912.243000000017</v>
      </c>
      <c r="T32" s="140">
        <f>T28-T30</f>
        <v>72069.167000000059</v>
      </c>
      <c r="U32" s="119">
        <f>U28-U30</f>
        <v>507029.03800000018</v>
      </c>
      <c r="V32" s="140">
        <f>V28-V30</f>
        <v>517595.55200000032</v>
      </c>
    </row>
    <row r="33" spans="1:22" ht="27.75" customHeight="1" thickBot="1" x14ac:dyDescent="0.3">
      <c r="A33" s="113" t="s">
        <v>54</v>
      </c>
      <c r="B33" s="116"/>
      <c r="C33" s="279">
        <f t="shared" ref="C33:Q33" si="14">(C32-B32)/B32</f>
        <v>5.5526611102788507E-3</v>
      </c>
      <c r="D33" s="279">
        <f t="shared" si="14"/>
        <v>-2.8614927619427914E-2</v>
      </c>
      <c r="E33" s="279">
        <f t="shared" si="14"/>
        <v>0.14578450068944299</v>
      </c>
      <c r="F33" s="279">
        <f t="shared" si="14"/>
        <v>0.16468213973091064</v>
      </c>
      <c r="G33" s="279">
        <f t="shared" si="14"/>
        <v>0.11957480157177182</v>
      </c>
      <c r="H33" s="279">
        <f t="shared" si="14"/>
        <v>5.3122228290059179E-2</v>
      </c>
      <c r="I33" s="279">
        <f t="shared" si="14"/>
        <v>1.972086327223908E-2</v>
      </c>
      <c r="J33" s="279">
        <f t="shared" si="14"/>
        <v>-1.840372045864307E-2</v>
      </c>
      <c r="K33" s="288">
        <f t="shared" si="14"/>
        <v>-6.6811165337708145E-2</v>
      </c>
      <c r="L33" s="280">
        <f t="shared" si="14"/>
        <v>0.14768159600819714</v>
      </c>
      <c r="M33" s="279">
        <f t="shared" si="14"/>
        <v>3.038233918806384E-2</v>
      </c>
      <c r="N33" s="279">
        <f t="shared" si="14"/>
        <v>5.2757679326149283E-2</v>
      </c>
      <c r="O33" s="279">
        <f t="shared" si="14"/>
        <v>0.26808994844751732</v>
      </c>
      <c r="P33" s="280">
        <f t="shared" si="14"/>
        <v>7.6582220894047232E-2</v>
      </c>
      <c r="Q33" s="281">
        <f t="shared" si="14"/>
        <v>4.6124279078043742E-2</v>
      </c>
      <c r="R33" s="10"/>
      <c r="S33" s="116"/>
      <c r="T33" s="281">
        <f>(T32-S32)/S32</f>
        <v>-1.1562886633455468E-2</v>
      </c>
      <c r="U33" s="300"/>
      <c r="V33" s="281">
        <f>(V32-U32)/U32</f>
        <v>2.0840056896307659E-2</v>
      </c>
    </row>
    <row r="34" spans="1:22" ht="27.75" hidden="1" customHeight="1" thickBot="1" x14ac:dyDescent="0.3">
      <c r="A34" s="106" t="s">
        <v>61</v>
      </c>
      <c r="B34" s="283">
        <f>(B28/B30)</f>
        <v>353.87571164253228</v>
      </c>
      <c r="C34" s="284">
        <f>(C28/C30)</f>
        <v>276.62107592758815</v>
      </c>
      <c r="D34" s="284">
        <f>(D28/D30)</f>
        <v>143.84910802293385</v>
      </c>
      <c r="E34" s="284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03">
        <f>(S28/S30)</f>
        <v>140.9907898071562</v>
      </c>
      <c r="T34" s="285">
        <f>(T28/T30)</f>
        <v>113.74830414077519</v>
      </c>
    </row>
    <row r="36" spans="1:22" x14ac:dyDescent="0.25">
      <c r="A36" s="3" t="s">
        <v>70</v>
      </c>
    </row>
  </sheetData>
  <mergeCells count="57">
    <mergeCell ref="F3:F4"/>
    <mergeCell ref="A3:A4"/>
    <mergeCell ref="B3:B4"/>
    <mergeCell ref="C3:C4"/>
    <mergeCell ref="D3:D4"/>
    <mergeCell ref="E3:E4"/>
    <mergeCell ref="N3:N4"/>
    <mergeCell ref="O3:O4"/>
    <mergeCell ref="P3:P4"/>
    <mergeCell ref="G3:G4"/>
    <mergeCell ref="H3:H4"/>
    <mergeCell ref="I3:I4"/>
    <mergeCell ref="J3:J4"/>
    <mergeCell ref="K3:K4"/>
    <mergeCell ref="P25:P26"/>
    <mergeCell ref="S3:T3"/>
    <mergeCell ref="A14:A15"/>
    <mergeCell ref="B14:B15"/>
    <mergeCell ref="C14:C15"/>
    <mergeCell ref="D14:D15"/>
    <mergeCell ref="E14:E15"/>
    <mergeCell ref="S14:T14"/>
    <mergeCell ref="G14:G15"/>
    <mergeCell ref="H14:H15"/>
    <mergeCell ref="I14:I15"/>
    <mergeCell ref="J14:J15"/>
    <mergeCell ref="K14:K15"/>
    <mergeCell ref="L14:L15"/>
    <mergeCell ref="L3:L4"/>
    <mergeCell ref="M3:M4"/>
    <mergeCell ref="M14:M15"/>
    <mergeCell ref="N14:N15"/>
    <mergeCell ref="O14:O15"/>
    <mergeCell ref="P14:P15"/>
    <mergeCell ref="F14:F15"/>
    <mergeCell ref="K25:K26"/>
    <mergeCell ref="L25:L26"/>
    <mergeCell ref="M25:M26"/>
    <mergeCell ref="N25:N26"/>
    <mergeCell ref="O25:O26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U3:V3"/>
    <mergeCell ref="U14:V14"/>
    <mergeCell ref="U25:V25"/>
    <mergeCell ref="Q3:Q4"/>
    <mergeCell ref="Q14:Q15"/>
    <mergeCell ref="Q25:Q26"/>
    <mergeCell ref="S25:T25"/>
  </mergeCells>
  <conditionalFormatting sqref="S12:T12">
    <cfRule type="cellIs" dxfId="19" priority="86" operator="greaterThan">
      <formula>0</formula>
    </cfRule>
    <cfRule type="cellIs" dxfId="18" priority="87" operator="lessThan">
      <formula>0</formula>
    </cfRule>
  </conditionalFormatting>
  <conditionalFormatting sqref="B12:Q12">
    <cfRule type="cellIs" dxfId="17" priority="84" operator="greaterThan">
      <formula>0</formula>
    </cfRule>
    <cfRule type="cellIs" dxfId="16" priority="85" operator="lessThan">
      <formula>0</formula>
    </cfRule>
  </conditionalFormatting>
  <conditionalFormatting sqref="B23:Q23">
    <cfRule type="cellIs" dxfId="15" priority="80" operator="greaterThan">
      <formula>0</formula>
    </cfRule>
    <cfRule type="cellIs" dxfId="14" priority="81" operator="lessThan">
      <formula>0</formula>
    </cfRule>
  </conditionalFormatting>
  <conditionalFormatting sqref="S23:T23">
    <cfRule type="cellIs" dxfId="13" priority="82" operator="greaterThan">
      <formula>0</formula>
    </cfRule>
    <cfRule type="cellIs" dxfId="12" priority="83" operator="lessThan">
      <formula>0</formula>
    </cfRule>
  </conditionalFormatting>
  <conditionalFormatting sqref="S34:T34">
    <cfRule type="cellIs" dxfId="11" priority="78" operator="greaterThan">
      <formula>0</formula>
    </cfRule>
    <cfRule type="cellIs" dxfId="10" priority="79" operator="lessThan">
      <formula>0</formula>
    </cfRule>
  </conditionalFormatting>
  <conditionalFormatting sqref="B34:Q34">
    <cfRule type="cellIs" dxfId="9" priority="76" operator="greaterThan">
      <formula>0</formula>
    </cfRule>
    <cfRule type="cellIs" dxfId="8" priority="77" operator="lessThan">
      <formula>0</formula>
    </cfRule>
  </conditionalFormatting>
  <conditionalFormatting sqref="U12:V12">
    <cfRule type="cellIs" dxfId="7" priority="18" operator="greaterThan">
      <formula>0</formula>
    </cfRule>
    <cfRule type="cellIs" dxfId="6" priority="19" operator="lessThan">
      <formula>0</formula>
    </cfRule>
  </conditionalFormatting>
  <conditionalFormatting sqref="U23:V23">
    <cfRule type="cellIs" dxfId="5" priority="16" operator="greaterThan">
      <formula>0</formula>
    </cfRule>
    <cfRule type="cellIs" dxfId="4" priority="1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74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73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72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71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70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69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68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67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6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65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64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88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</xm:sqref>
        </x14:conditionalFormatting>
        <x14:conditionalFormatting xmlns:xm="http://schemas.microsoft.com/office/excel/2006/main">
          <x14:cfRule type="iconSet" priority="89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</xm:sqref>
        </x14:conditionalFormatting>
        <x14:conditionalFormatting xmlns:xm="http://schemas.microsoft.com/office/excel/2006/main">
          <x14:cfRule type="iconSet" priority="90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</xm:sqref>
        </x14:conditionalFormatting>
        <x14:conditionalFormatting xmlns:xm="http://schemas.microsoft.com/office/excel/2006/main">
          <x14:cfRule type="iconSet" priority="91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</xm:sqref>
        </x14:conditionalFormatting>
        <x14:conditionalFormatting xmlns:xm="http://schemas.microsoft.com/office/excel/2006/main">
          <x14:cfRule type="iconSet" priority="92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</xm:sqref>
        </x14:conditionalFormatting>
        <x14:conditionalFormatting xmlns:xm="http://schemas.microsoft.com/office/excel/2006/main">
          <x14:cfRule type="iconSet" priority="93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</xm:sqref>
        </x14:conditionalFormatting>
        <x14:conditionalFormatting xmlns:xm="http://schemas.microsoft.com/office/excel/2006/main">
          <x14:cfRule type="iconSet" priority="63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62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61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7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N7:Q7</xm:sqref>
        </x14:conditionalFormatting>
        <x14:conditionalFormatting xmlns:xm="http://schemas.microsoft.com/office/excel/2006/main">
          <x14:cfRule type="iconSet" priority="46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45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44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43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42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35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34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33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41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40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39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38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37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36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32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31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30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29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28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27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15" id="{BC0EB3FF-AF95-4873-A2CE-3B84E0236C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</xm:sqref>
        </x14:conditionalFormatting>
        <x14:conditionalFormatting xmlns:xm="http://schemas.microsoft.com/office/excel/2006/main">
          <x14:cfRule type="iconSet" priority="14" id="{85B06692-565C-4783-88F9-E3FD2E895F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U11:V11</xm:sqref>
        </x14:conditionalFormatting>
        <x14:conditionalFormatting xmlns:xm="http://schemas.microsoft.com/office/excel/2006/main">
          <x14:cfRule type="iconSet" priority="13" id="{A2A154CD-24C3-4E0E-BF34-DC77A9B081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V18</xm:sqref>
        </x14:conditionalFormatting>
        <x14:conditionalFormatting xmlns:xm="http://schemas.microsoft.com/office/excel/2006/main">
          <x14:cfRule type="iconSet" priority="12" id="{501F8961-8123-49E9-9D0D-074ACDB52C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U20:V20</xm:sqref>
        </x14:conditionalFormatting>
        <x14:conditionalFormatting xmlns:xm="http://schemas.microsoft.com/office/excel/2006/main">
          <x14:cfRule type="iconSet" priority="11" id="{E5C63753-950B-4940-9582-5A11108108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U22:V22</xm:sqref>
        </x14:conditionalFormatting>
        <x14:conditionalFormatting xmlns:xm="http://schemas.microsoft.com/office/excel/2006/main">
          <x14:cfRule type="iconSet" priority="10" id="{2CD80855-A3EB-4A54-8CE4-B382808530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V29</xm:sqref>
        </x14:conditionalFormatting>
        <x14:conditionalFormatting xmlns:xm="http://schemas.microsoft.com/office/excel/2006/main">
          <x14:cfRule type="iconSet" priority="9" id="{D332E9AD-1EDD-40CA-A069-B0D023C17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U31:V31</xm:sqref>
        </x14:conditionalFormatting>
        <x14:conditionalFormatting xmlns:xm="http://schemas.microsoft.com/office/excel/2006/main">
          <x14:cfRule type="iconSet" priority="8" id="{B56E7E50-6678-4DA3-8C09-7D0F1D8454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U33:V33</xm:sqref>
        </x14:conditionalFormatting>
        <x14:conditionalFormatting xmlns:xm="http://schemas.microsoft.com/office/excel/2006/main">
          <x14:cfRule type="iconSet" priority="7" id="{567DFAF1-7A45-4C5B-9FA7-C35521309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U9:V9</xm:sqref>
        </x14:conditionalFormatting>
        <x14:conditionalFormatting xmlns:xm="http://schemas.microsoft.com/office/excel/2006/main">
          <x14:cfRule type="iconSet" priority="6" id="{D26422B5-86CC-4127-A531-88190DA6F0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O18:Q18</xm:sqref>
        </x14:conditionalFormatting>
        <x14:conditionalFormatting xmlns:xm="http://schemas.microsoft.com/office/excel/2006/main">
          <x14:cfRule type="iconSet" priority="5" id="{871AA06B-6444-49F2-B19C-8FE7081BAE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O20:Q20</xm:sqref>
        </x14:conditionalFormatting>
        <x14:conditionalFormatting xmlns:xm="http://schemas.microsoft.com/office/excel/2006/main">
          <x14:cfRule type="iconSet" priority="4" id="{1AA816BF-EABD-441C-B175-3CED767EBD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O22:Q22</xm:sqref>
        </x14:conditionalFormatting>
        <x14:conditionalFormatting xmlns:xm="http://schemas.microsoft.com/office/excel/2006/main">
          <x14:cfRule type="iconSet" priority="3" id="{63A05596-E7D8-4C2C-A49E-DBAAAA1283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O29:Q29</xm:sqref>
        </x14:conditionalFormatting>
        <x14:conditionalFormatting xmlns:xm="http://schemas.microsoft.com/office/excel/2006/main">
          <x14:cfRule type="iconSet" priority="2" id="{7137A072-FF90-44B0-BB4F-580E5ABDB5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O31:Q31</xm:sqref>
        </x14:conditionalFormatting>
        <x14:conditionalFormatting xmlns:xm="http://schemas.microsoft.com/office/excel/2006/main">
          <x14:cfRule type="iconSet" priority="1" id="{3C4E93CB-1209-417A-88E9-F451325EA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O33:Q33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Z70"/>
  <sheetViews>
    <sheetView showGridLines="0" topLeftCell="L1" workbookViewId="0">
      <selection activeCell="AV20" sqref="AV20:AW23"/>
    </sheetView>
  </sheetViews>
  <sheetFormatPr defaultRowHeight="15" x14ac:dyDescent="0.25"/>
  <cols>
    <col min="1" max="1" width="18.7109375" customWidth="1"/>
    <col min="16" max="16" width="10.140625" customWidth="1"/>
    <col min="17" max="17" width="1.7109375" customWidth="1"/>
    <col min="18" max="18" width="18.7109375" hidden="1" customWidth="1"/>
    <col min="33" max="33" width="10" customWidth="1"/>
    <col min="34" max="34" width="1.7109375" customWidth="1"/>
    <col min="49" max="49" width="10" customWidth="1"/>
    <col min="51" max="52" width="9.140625" style="101"/>
  </cols>
  <sheetData>
    <row r="1" spans="1:52" ht="15.75" x14ac:dyDescent="0.25">
      <c r="A1" s="4" t="s">
        <v>100</v>
      </c>
    </row>
    <row r="3" spans="1:52" ht="15.75" thickBot="1" x14ac:dyDescent="0.3">
      <c r="P3" s="205" t="s">
        <v>1</v>
      </c>
      <c r="AG3" s="289">
        <v>1000</v>
      </c>
      <c r="AW3" s="289" t="s">
        <v>47</v>
      </c>
    </row>
    <row r="4" spans="1:52" ht="20.100000000000001" customHeight="1" x14ac:dyDescent="0.25">
      <c r="A4" s="327" t="s">
        <v>3</v>
      </c>
      <c r="B4" s="329" t="s">
        <v>71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4"/>
      <c r="P4" s="332" t="s">
        <v>148</v>
      </c>
      <c r="R4" s="330" t="s">
        <v>3</v>
      </c>
      <c r="S4" s="322" t="s">
        <v>71</v>
      </c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4"/>
      <c r="AG4" s="334" t="s">
        <v>148</v>
      </c>
      <c r="AI4" s="322" t="s">
        <v>71</v>
      </c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4"/>
      <c r="AW4" s="332" t="s">
        <v>148</v>
      </c>
    </row>
    <row r="5" spans="1:52" ht="20.100000000000001" customHeight="1" thickBot="1" x14ac:dyDescent="0.3">
      <c r="A5" s="328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3"/>
      <c r="R5" s="331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35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35">
        <v>2018</v>
      </c>
      <c r="AR5" s="135">
        <v>2019</v>
      </c>
      <c r="AS5" s="135">
        <v>2020</v>
      </c>
      <c r="AT5" s="135">
        <v>2021</v>
      </c>
      <c r="AU5" s="135">
        <v>2022</v>
      </c>
      <c r="AV5" s="133">
        <v>2023</v>
      </c>
      <c r="AW5" s="333"/>
      <c r="AY5" s="290">
        <v>2013</v>
      </c>
      <c r="AZ5" s="290">
        <v>2014</v>
      </c>
    </row>
    <row r="6" spans="1:52" ht="3" customHeight="1" thickBot="1" x14ac:dyDescent="0.3">
      <c r="A6" s="291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4"/>
      <c r="R6" s="291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4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2"/>
    </row>
    <row r="7" spans="1:52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204">
        <v>194589.28999999966</v>
      </c>
      <c r="O7" s="112">
        <v>212503.77999999988</v>
      </c>
      <c r="P7" s="61">
        <f>IF(O7="","",(O7-N7)/N7)</f>
        <v>9.2063083225188067E-2</v>
      </c>
      <c r="R7" s="109" t="s">
        <v>73</v>
      </c>
      <c r="S7" s="39">
        <v>5046.811999999999</v>
      </c>
      <c r="T7" s="153">
        <v>5419.8780000000006</v>
      </c>
      <c r="U7" s="153">
        <v>5376.692</v>
      </c>
      <c r="V7" s="153">
        <v>8185.9700000000021</v>
      </c>
      <c r="W7" s="153">
        <v>9253.7109999999993</v>
      </c>
      <c r="X7" s="153">
        <v>8018.4579999999987</v>
      </c>
      <c r="Y7" s="153">
        <v>7549.5260000000026</v>
      </c>
      <c r="Z7" s="153">
        <v>9256.76</v>
      </c>
      <c r="AA7" s="153">
        <v>8429.6530000000002</v>
      </c>
      <c r="AB7" s="153">
        <v>12162.242999999999</v>
      </c>
      <c r="AC7" s="153">
        <v>14395.186999999998</v>
      </c>
      <c r="AD7" s="153">
        <v>11537.55599999999</v>
      </c>
      <c r="AE7" s="153">
        <v>12478.587</v>
      </c>
      <c r="AF7" s="112">
        <v>15126.894999999997</v>
      </c>
      <c r="AG7" s="61">
        <f>IF(AF7="","",(AF7-AE7)/AE7)</f>
        <v>0.21222819538782695</v>
      </c>
      <c r="AI7" s="124">
        <f t="shared" ref="AI7:AI16" si="0">(S7/B7)*10</f>
        <v>0.44977207995742902</v>
      </c>
      <c r="AJ7" s="156">
        <f t="shared" ref="AJ7:AJ16" si="1">(T7/C7)*10</f>
        <v>0.43216420185329257</v>
      </c>
      <c r="AK7" s="156">
        <f t="shared" ref="AK7:AK16" si="2">(U7/D7)*10</f>
        <v>0.48157310832003042</v>
      </c>
      <c r="AL7" s="156">
        <f t="shared" ref="AL7:AL16" si="3">(V7/E7)*10</f>
        <v>0.81023144139078462</v>
      </c>
      <c r="AM7" s="156">
        <f t="shared" ref="AM7:AM16" si="4">(W7/F7)*10</f>
        <v>0.50984889235532815</v>
      </c>
      <c r="AN7" s="156">
        <f t="shared" ref="AN7:AN16" si="5">(X7/G7)*10</f>
        <v>0.48445392298565154</v>
      </c>
      <c r="AO7" s="156">
        <f t="shared" ref="AO7:AO16" si="6">(Y7/H7)*10</f>
        <v>0.5923922796474268</v>
      </c>
      <c r="AP7" s="156">
        <f t="shared" ref="AP7:AP16" si="7">(Z7/I7)*10</f>
        <v>0.55910247502123656</v>
      </c>
      <c r="AQ7" s="156">
        <f t="shared" ref="AQ7:AQ16" si="8">(AA7/J7)*10</f>
        <v>0.78036077850810914</v>
      </c>
      <c r="AR7" s="156">
        <f t="shared" ref="AR7:AR16" si="9">(AB7/K7)*10</f>
        <v>0.60468642002463424</v>
      </c>
      <c r="AS7" s="156">
        <f t="shared" ref="AS7:AS16" si="10">(AC7/L7)*10</f>
        <v>0.62204140404177755</v>
      </c>
      <c r="AT7" s="156">
        <f t="shared" ref="AT7:AT22" si="11">(AD7/M7)*10</f>
        <v>0.53835457336931103</v>
      </c>
      <c r="AU7" s="156">
        <f t="shared" ref="AU7:AU22" si="12">(AE7/N7)*10</f>
        <v>0.64127820189898543</v>
      </c>
      <c r="AV7" s="156">
        <f t="shared" ref="AV7:AV22" si="13">(AF7/O7)*10</f>
        <v>0.71184121995382876</v>
      </c>
      <c r="AW7" s="61">
        <f t="shared" ref="AW7" si="14">IF(AV7="","",(AV7-AU7)/AU7)</f>
        <v>0.11003495494761642</v>
      </c>
      <c r="AY7" s="105"/>
      <c r="AZ7" s="105"/>
    </row>
    <row r="8" spans="1:52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202">
        <v>269371.2899999998</v>
      </c>
      <c r="O8" s="119">
        <v>272851.73999999987</v>
      </c>
      <c r="P8" s="52">
        <f t="shared" ref="P8:P22" si="15">IF(O8="","",(O8-N8)/N8)</f>
        <v>1.2920641988238881E-2</v>
      </c>
      <c r="R8" s="109" t="s">
        <v>74</v>
      </c>
      <c r="S8" s="19">
        <v>4875.3999999999996</v>
      </c>
      <c r="T8" s="154">
        <v>5047.22</v>
      </c>
      <c r="U8" s="154">
        <v>4979.2489999999998</v>
      </c>
      <c r="V8" s="154">
        <v>7645.0780000000004</v>
      </c>
      <c r="W8" s="154">
        <v>9124.9479999999967</v>
      </c>
      <c r="X8" s="154">
        <v>9271.5960000000014</v>
      </c>
      <c r="Y8" s="154">
        <v>8398.7909999999993</v>
      </c>
      <c r="Z8" s="154">
        <v>10079.532000000001</v>
      </c>
      <c r="AA8" s="154">
        <v>9460.1350000000002</v>
      </c>
      <c r="AB8" s="154">
        <v>13827.451999999999</v>
      </c>
      <c r="AC8" s="154">
        <v>13178.782000000005</v>
      </c>
      <c r="AD8" s="154">
        <v>12834.916000000007</v>
      </c>
      <c r="AE8" s="154">
        <v>17041.921999999999</v>
      </c>
      <c r="AF8" s="119">
        <v>15843.477999999997</v>
      </c>
      <c r="AG8" s="52">
        <f t="shared" ref="AG8:AG23" si="16">IF(AF8="","",(AF8-AE8)/AE8)</f>
        <v>-7.032328865253587E-2</v>
      </c>
      <c r="AI8" s="125">
        <f t="shared" si="0"/>
        <v>0.46934653261753362</v>
      </c>
      <c r="AJ8" s="157">
        <f t="shared" si="1"/>
        <v>0.46007754707955117</v>
      </c>
      <c r="AK8" s="157">
        <f t="shared" si="2"/>
        <v>0.54886851547144277</v>
      </c>
      <c r="AL8" s="157">
        <f t="shared" si="3"/>
        <v>0.83587031142493495</v>
      </c>
      <c r="AM8" s="157">
        <f t="shared" si="4"/>
        <v>0.51048511635099003</v>
      </c>
      <c r="AN8" s="157">
        <f t="shared" si="5"/>
        <v>0.48971130968147902</v>
      </c>
      <c r="AO8" s="157">
        <f t="shared" si="6"/>
        <v>0.52155723141664712</v>
      </c>
      <c r="AP8" s="157">
        <f t="shared" si="7"/>
        <v>0.55854530317506745</v>
      </c>
      <c r="AQ8" s="157">
        <f t="shared" si="8"/>
        <v>0.93501907816934571</v>
      </c>
      <c r="AR8" s="157">
        <f t="shared" si="9"/>
        <v>0.57852492138372347</v>
      </c>
      <c r="AS8" s="157">
        <f t="shared" si="10"/>
        <v>0.65767022395341579</v>
      </c>
      <c r="AT8" s="157">
        <f t="shared" si="11"/>
        <v>0.49994277984027458</v>
      </c>
      <c r="AU8" s="157">
        <f t="shared" si="12"/>
        <v>0.63265546970503106</v>
      </c>
      <c r="AV8" s="157">
        <f t="shared" si="13"/>
        <v>0.58066252390400752</v>
      </c>
      <c r="AW8" s="52">
        <f t="shared" ref="AW8" si="17">IF(AV8="","",(AV8-AU8)/AU8)</f>
        <v>-8.218208533827219E-2</v>
      </c>
      <c r="AY8" s="105"/>
      <c r="AZ8" s="105"/>
    </row>
    <row r="9" spans="1:52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202">
        <v>197105.36999999982</v>
      </c>
      <c r="O9" s="119"/>
      <c r="P9" s="52" t="str">
        <f t="shared" si="15"/>
        <v/>
      </c>
      <c r="R9" s="109" t="s">
        <v>75</v>
      </c>
      <c r="S9" s="19">
        <v>7464.3919999999998</v>
      </c>
      <c r="T9" s="154">
        <v>5720.5099999999993</v>
      </c>
      <c r="U9" s="154">
        <v>6851.9379999999956</v>
      </c>
      <c r="V9" s="154">
        <v>7142.3209999999999</v>
      </c>
      <c r="W9" s="154">
        <v>8172.4949999999981</v>
      </c>
      <c r="X9" s="154">
        <v>8953.7059999999983</v>
      </c>
      <c r="Y9" s="154">
        <v>8549.0249999999996</v>
      </c>
      <c r="Z9" s="154">
        <v>9978.1299999999992</v>
      </c>
      <c r="AA9" s="154">
        <v>10309.046</v>
      </c>
      <c r="AB9" s="154">
        <v>11853.175999999999</v>
      </c>
      <c r="AC9" s="154">
        <v>12973.125000000002</v>
      </c>
      <c r="AD9" s="154">
        <v>17902.007000000001</v>
      </c>
      <c r="AE9" s="154">
        <v>13656.812000000011</v>
      </c>
      <c r="AF9" s="119"/>
      <c r="AG9" s="52" t="str">
        <f t="shared" si="16"/>
        <v/>
      </c>
      <c r="AI9" s="125">
        <f t="shared" si="0"/>
        <v>0.44454071154342661</v>
      </c>
      <c r="AJ9" s="157">
        <f t="shared" si="1"/>
        <v>0.45529015514061527</v>
      </c>
      <c r="AK9" s="157">
        <f t="shared" si="2"/>
        <v>0.50458285709151873</v>
      </c>
      <c r="AL9" s="157">
        <f t="shared" si="3"/>
        <v>0.9105632961572816</v>
      </c>
      <c r="AM9" s="157">
        <f t="shared" si="4"/>
        <v>0.51315833592555093</v>
      </c>
      <c r="AN9" s="157">
        <f t="shared" si="5"/>
        <v>0.49803333228390984</v>
      </c>
      <c r="AO9" s="157">
        <f t="shared" si="6"/>
        <v>0.54005566429495178</v>
      </c>
      <c r="AP9" s="157">
        <f t="shared" si="7"/>
        <v>0.54005481555322443</v>
      </c>
      <c r="AQ9" s="157">
        <f t="shared" si="8"/>
        <v>0.78542204075338629</v>
      </c>
      <c r="AR9" s="157">
        <f t="shared" si="9"/>
        <v>0.56510951343186677</v>
      </c>
      <c r="AS9" s="157">
        <f t="shared" si="10"/>
        <v>0.62037909182406781</v>
      </c>
      <c r="AT9" s="157">
        <f t="shared" si="11"/>
        <v>0.51615206164782534</v>
      </c>
      <c r="AU9" s="157">
        <f t="shared" si="12"/>
        <v>0.69286859104853527</v>
      </c>
      <c r="AV9" s="157"/>
      <c r="AW9" s="52"/>
      <c r="AY9" s="105"/>
      <c r="AZ9" s="105"/>
    </row>
    <row r="10" spans="1:52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202">
        <v>212363.09999999992</v>
      </c>
      <c r="O10" s="119"/>
      <c r="P10" s="52" t="str">
        <f t="shared" si="15"/>
        <v/>
      </c>
      <c r="R10" s="109" t="s">
        <v>76</v>
      </c>
      <c r="S10" s="19">
        <v>7083.5199999999986</v>
      </c>
      <c r="T10" s="154">
        <v>5734.7760000000007</v>
      </c>
      <c r="U10" s="154">
        <v>6986.2150000000011</v>
      </c>
      <c r="V10" s="154">
        <v>8949.2860000000001</v>
      </c>
      <c r="W10" s="154">
        <v>7735.4290000000001</v>
      </c>
      <c r="X10" s="154">
        <v>8580.4020000000019</v>
      </c>
      <c r="Y10" s="154">
        <v>6742.456000000001</v>
      </c>
      <c r="Z10" s="154">
        <v>10425.911000000004</v>
      </c>
      <c r="AA10" s="154">
        <v>11410.679</v>
      </c>
      <c r="AB10" s="154">
        <v>13024.389000000001</v>
      </c>
      <c r="AC10" s="154">
        <v>14120.863000000001</v>
      </c>
      <c r="AD10" s="154">
        <v>13171.960999999996</v>
      </c>
      <c r="AE10" s="154">
        <v>15217.785000000009</v>
      </c>
      <c r="AF10" s="119"/>
      <c r="AG10" s="52" t="str">
        <f t="shared" si="16"/>
        <v/>
      </c>
      <c r="AI10" s="125">
        <f t="shared" si="0"/>
        <v>0.41567550232571626</v>
      </c>
      <c r="AJ10" s="157">
        <f t="shared" si="1"/>
        <v>0.45686088859129592</v>
      </c>
      <c r="AK10" s="157">
        <f t="shared" si="2"/>
        <v>0.53272115749897475</v>
      </c>
      <c r="AL10" s="157">
        <f t="shared" si="3"/>
        <v>0.80396422819385238</v>
      </c>
      <c r="AM10" s="157">
        <f t="shared" si="4"/>
        <v>0.55468838065790216</v>
      </c>
      <c r="AN10" s="157">
        <f t="shared" si="5"/>
        <v>0.49634555231011412</v>
      </c>
      <c r="AO10" s="157">
        <f t="shared" si="6"/>
        <v>0.55762801647298088</v>
      </c>
      <c r="AP10" s="157">
        <f t="shared" si="7"/>
        <v>0.53227135799174041</v>
      </c>
      <c r="AQ10" s="157">
        <f t="shared" si="8"/>
        <v>0.75882468575155682</v>
      </c>
      <c r="AR10" s="157">
        <f t="shared" si="9"/>
        <v>0.5317533930111793</v>
      </c>
      <c r="AS10" s="157">
        <f t="shared" si="10"/>
        <v>0.60603680487223821</v>
      </c>
      <c r="AT10" s="157">
        <f t="shared" si="11"/>
        <v>0.55215186652573567</v>
      </c>
      <c r="AU10" s="157">
        <f t="shared" si="12"/>
        <v>0.71659271314084294</v>
      </c>
      <c r="AV10" s="157"/>
      <c r="AW10" s="52"/>
      <c r="AY10" s="105"/>
      <c r="AZ10" s="105"/>
    </row>
    <row r="11" spans="1:52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202">
        <v>297505.12000000011</v>
      </c>
      <c r="O11" s="119"/>
      <c r="P11" s="52" t="str">
        <f t="shared" si="15"/>
        <v/>
      </c>
      <c r="R11" s="109" t="s">
        <v>77</v>
      </c>
      <c r="S11" s="19">
        <v>5269.9080000000022</v>
      </c>
      <c r="T11" s="154">
        <v>6791.5110000000022</v>
      </c>
      <c r="U11" s="154">
        <v>6331.175000000002</v>
      </c>
      <c r="V11" s="154">
        <v>12356.189000000002</v>
      </c>
      <c r="W11" s="154">
        <v>10013.188000000002</v>
      </c>
      <c r="X11" s="154">
        <v>9709.3430000000008</v>
      </c>
      <c r="Y11" s="154">
        <v>9074.4239999999991</v>
      </c>
      <c r="Z11" s="154">
        <v>11193.306000000002</v>
      </c>
      <c r="AA11" s="154">
        <v>12194.198</v>
      </c>
      <c r="AB11" s="154">
        <v>12392.851000000008</v>
      </c>
      <c r="AC11" s="154">
        <v>10554.120999999999</v>
      </c>
      <c r="AD11" s="154">
        <v>14483.971999999998</v>
      </c>
      <c r="AE11" s="154">
        <v>20355.923999999988</v>
      </c>
      <c r="AF11" s="119"/>
      <c r="AG11" s="52" t="str">
        <f t="shared" si="16"/>
        <v/>
      </c>
      <c r="AI11" s="125">
        <f t="shared" si="0"/>
        <v>0.4983700555886183</v>
      </c>
      <c r="AJ11" s="157">
        <f t="shared" si="1"/>
        <v>0.46272411236012051</v>
      </c>
      <c r="AK11" s="157">
        <f t="shared" si="2"/>
        <v>0.59620293919642087</v>
      </c>
      <c r="AL11" s="157">
        <f t="shared" si="3"/>
        <v>0.78832235306922693</v>
      </c>
      <c r="AM11" s="157">
        <f t="shared" si="4"/>
        <v>0.48065790285305188</v>
      </c>
      <c r="AN11" s="157">
        <f t="shared" si="5"/>
        <v>0.53317937263440585</v>
      </c>
      <c r="AO11" s="157">
        <f t="shared" si="6"/>
        <v>0.58051031214885285</v>
      </c>
      <c r="AP11" s="157">
        <f t="shared" si="7"/>
        <v>0.53719749811892448</v>
      </c>
      <c r="AQ11" s="157">
        <f t="shared" si="8"/>
        <v>0.98815241189063374</v>
      </c>
      <c r="AR11" s="157">
        <f t="shared" si="9"/>
        <v>0.54251916481950524</v>
      </c>
      <c r="AS11" s="157">
        <f t="shared" si="10"/>
        <v>0.50895878228594893</v>
      </c>
      <c r="AT11" s="157">
        <f t="shared" si="11"/>
        <v>0.53260521749669598</v>
      </c>
      <c r="AU11" s="157">
        <f t="shared" si="12"/>
        <v>0.6842209639955098</v>
      </c>
      <c r="AV11" s="157"/>
      <c r="AW11" s="52"/>
      <c r="AY11" s="105"/>
      <c r="AZ11" s="105"/>
    </row>
    <row r="12" spans="1:52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202">
        <v>223105.37999999986</v>
      </c>
      <c r="O12" s="119"/>
      <c r="P12" s="52" t="str">
        <f t="shared" si="15"/>
        <v/>
      </c>
      <c r="R12" s="109" t="s">
        <v>78</v>
      </c>
      <c r="S12" s="19">
        <v>8468.7459999999992</v>
      </c>
      <c r="T12" s="154">
        <v>4467.674</v>
      </c>
      <c r="U12" s="154">
        <v>6989.1480000000029</v>
      </c>
      <c r="V12" s="154">
        <v>11275.52199999999</v>
      </c>
      <c r="W12" s="154">
        <v>8874.6120000000028</v>
      </c>
      <c r="X12" s="154">
        <v>11770.861000000004</v>
      </c>
      <c r="Y12" s="154">
        <v>9513.2329999999984</v>
      </c>
      <c r="Z12" s="154">
        <v>14562.611999999999</v>
      </c>
      <c r="AA12" s="154">
        <v>13054.882</v>
      </c>
      <c r="AB12" s="154">
        <v>13834.111000000008</v>
      </c>
      <c r="AC12" s="154">
        <v>12299.127999999995</v>
      </c>
      <c r="AD12" s="154">
        <v>14683.353999999999</v>
      </c>
      <c r="AE12" s="154">
        <v>14644.828000000001</v>
      </c>
      <c r="AF12" s="119"/>
      <c r="AG12" s="52" t="str">
        <f t="shared" si="16"/>
        <v/>
      </c>
      <c r="AI12" s="125">
        <f t="shared" si="0"/>
        <v>0.48940102083250003</v>
      </c>
      <c r="AJ12" s="157">
        <f t="shared" si="1"/>
        <v>0.50449374344847098</v>
      </c>
      <c r="AK12" s="157">
        <f t="shared" si="2"/>
        <v>0.57729878622795316</v>
      </c>
      <c r="AL12" s="157">
        <f t="shared" si="3"/>
        <v>0.79192363779461905</v>
      </c>
      <c r="AM12" s="157">
        <f t="shared" si="4"/>
        <v>0.54221451310521085</v>
      </c>
      <c r="AN12" s="157">
        <f t="shared" si="5"/>
        <v>0.51688432623633229</v>
      </c>
      <c r="AO12" s="157">
        <f t="shared" si="6"/>
        <v>0.58966471319058733</v>
      </c>
      <c r="AP12" s="157">
        <f t="shared" si="7"/>
        <v>0.5887425368740008</v>
      </c>
      <c r="AQ12" s="157">
        <f t="shared" si="8"/>
        <v>0.81811264500872194</v>
      </c>
      <c r="AR12" s="157">
        <f t="shared" si="9"/>
        <v>0.55588770322698033</v>
      </c>
      <c r="AS12" s="157">
        <f t="shared" si="10"/>
        <v>0.61193119574758248</v>
      </c>
      <c r="AT12" s="157">
        <f t="shared" si="11"/>
        <v>0.53029614319348128</v>
      </c>
      <c r="AU12" s="157">
        <f t="shared" si="12"/>
        <v>0.65640855455838887</v>
      </c>
      <c r="AV12" s="157"/>
      <c r="AW12" s="52"/>
      <c r="AY12" s="105"/>
      <c r="AZ12" s="105"/>
    </row>
    <row r="13" spans="1:52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202">
        <v>235351.55999999974</v>
      </c>
      <c r="O13" s="119"/>
      <c r="P13" s="52" t="str">
        <f t="shared" si="15"/>
        <v/>
      </c>
      <c r="R13" s="109" t="s">
        <v>79</v>
      </c>
      <c r="S13" s="19">
        <v>8304.4390000000039</v>
      </c>
      <c r="T13" s="154">
        <v>7350.9219999999987</v>
      </c>
      <c r="U13" s="154">
        <v>8610.476999999999</v>
      </c>
      <c r="V13" s="154">
        <v>14121.920000000007</v>
      </c>
      <c r="W13" s="154">
        <v>13262.653999999999</v>
      </c>
      <c r="X13" s="154">
        <v>12363.967000000001</v>
      </c>
      <c r="Y13" s="154">
        <v>8473.6030000000046</v>
      </c>
      <c r="Z13" s="154">
        <v>11749.72900000001</v>
      </c>
      <c r="AA13" s="154">
        <v>14285.174000000001</v>
      </c>
      <c r="AB13" s="154">
        <v>14287.105000000005</v>
      </c>
      <c r="AC13" s="154">
        <v>16611.900999999998</v>
      </c>
      <c r="AD13" s="154">
        <v>15670.151999999995</v>
      </c>
      <c r="AE13" s="154">
        <v>16678.738000000005</v>
      </c>
      <c r="AF13" s="119"/>
      <c r="AG13" s="52" t="str">
        <f t="shared" si="16"/>
        <v/>
      </c>
      <c r="AI13" s="125">
        <f t="shared" si="0"/>
        <v>0.53967478774498701</v>
      </c>
      <c r="AJ13" s="157">
        <f t="shared" si="1"/>
        <v>0.50255463998014638</v>
      </c>
      <c r="AK13" s="157">
        <f t="shared" si="2"/>
        <v>0.66411025378018629</v>
      </c>
      <c r="AL13" s="157">
        <f t="shared" si="3"/>
        <v>0.78542266846555253</v>
      </c>
      <c r="AM13" s="157">
        <f t="shared" si="4"/>
        <v>0.49213350654252608</v>
      </c>
      <c r="AN13" s="157">
        <f t="shared" si="5"/>
        <v>0.51999625184490039</v>
      </c>
      <c r="AO13" s="157">
        <f t="shared" si="6"/>
        <v>0.57328655806682549</v>
      </c>
      <c r="AP13" s="157">
        <f t="shared" si="7"/>
        <v>0.56676539384784497</v>
      </c>
      <c r="AQ13" s="157">
        <f t="shared" si="8"/>
        <v>0.81053566648256559</v>
      </c>
      <c r="AR13" s="157">
        <f t="shared" si="9"/>
        <v>0.51265743593434887</v>
      </c>
      <c r="AS13" s="157">
        <f t="shared" si="10"/>
        <v>0.58120081940987156</v>
      </c>
      <c r="AT13" s="157">
        <f t="shared" si="11"/>
        <v>0.56183921787576485</v>
      </c>
      <c r="AU13" s="157">
        <f t="shared" si="12"/>
        <v>0.70867335657346064</v>
      </c>
      <c r="AV13" s="157"/>
      <c r="AW13" s="52"/>
      <c r="AY13" s="105"/>
      <c r="AZ13" s="105"/>
    </row>
    <row r="14" spans="1:52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202">
        <v>238302.70999999979</v>
      </c>
      <c r="O14" s="119"/>
      <c r="P14" s="52" t="str">
        <f t="shared" si="15"/>
        <v/>
      </c>
      <c r="R14" s="109" t="s">
        <v>80</v>
      </c>
      <c r="S14" s="19">
        <v>7854.7379999999985</v>
      </c>
      <c r="T14" s="154">
        <v>8326.2219999999998</v>
      </c>
      <c r="U14" s="154">
        <v>7079.4509999999991</v>
      </c>
      <c r="V14" s="154">
        <v>9224.3630000000012</v>
      </c>
      <c r="W14" s="154">
        <v>8588.8440000000028</v>
      </c>
      <c r="X14" s="154">
        <v>10903.496999999998</v>
      </c>
      <c r="Y14" s="154">
        <v>9835.2980000000043</v>
      </c>
      <c r="Z14" s="154">
        <v>10047.059999999994</v>
      </c>
      <c r="AA14" s="154">
        <v>13857.925999999999</v>
      </c>
      <c r="AB14" s="154">
        <v>14770.591999999991</v>
      </c>
      <c r="AC14" s="154">
        <v>15842.40800000001</v>
      </c>
      <c r="AD14" s="154">
        <v>12842.719000000006</v>
      </c>
      <c r="AE14" s="154">
        <v>16315.515000000001</v>
      </c>
      <c r="AF14" s="119"/>
      <c r="AG14" s="52" t="str">
        <f t="shared" si="16"/>
        <v/>
      </c>
      <c r="AI14" s="125">
        <f t="shared" si="0"/>
        <v>0.45427317597741834</v>
      </c>
      <c r="AJ14" s="157">
        <f t="shared" si="1"/>
        <v>0.4208013449111434</v>
      </c>
      <c r="AK14" s="157">
        <f t="shared" si="2"/>
        <v>0.65057433259497854</v>
      </c>
      <c r="AL14" s="157">
        <f t="shared" si="3"/>
        <v>0.71673199543963806</v>
      </c>
      <c r="AM14" s="157">
        <f t="shared" si="4"/>
        <v>0.436259341155668</v>
      </c>
      <c r="AN14" s="157">
        <f t="shared" si="5"/>
        <v>0.46104324133086483</v>
      </c>
      <c r="AO14" s="157">
        <f t="shared" si="6"/>
        <v>0.60980228558256033</v>
      </c>
      <c r="AP14" s="157">
        <f t="shared" si="7"/>
        <v>0.58552699212611625</v>
      </c>
      <c r="AQ14" s="157">
        <f t="shared" si="8"/>
        <v>0.76922209294470589</v>
      </c>
      <c r="AR14" s="157">
        <f t="shared" si="9"/>
        <v>0.49861409740591178</v>
      </c>
      <c r="AS14" s="157">
        <f t="shared" si="10"/>
        <v>0.55334691691330395</v>
      </c>
      <c r="AT14" s="157">
        <f t="shared" si="11"/>
        <v>0.58589877803467094</v>
      </c>
      <c r="AU14" s="157">
        <f t="shared" si="12"/>
        <v>0.68465503392722715</v>
      </c>
      <c r="AV14" s="157"/>
      <c r="AW14" s="52"/>
      <c r="AY14" s="105"/>
      <c r="AZ14" s="105"/>
    </row>
    <row r="15" spans="1:52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202">
        <v>269098.74999999983</v>
      </c>
      <c r="O15" s="119"/>
      <c r="P15" s="52" t="str">
        <f t="shared" si="15"/>
        <v/>
      </c>
      <c r="R15" s="109" t="s">
        <v>81</v>
      </c>
      <c r="S15" s="19">
        <v>8976.5390000000007</v>
      </c>
      <c r="T15" s="154">
        <v>8231.4969999999994</v>
      </c>
      <c r="U15" s="154">
        <v>7380.0529999999981</v>
      </c>
      <c r="V15" s="154">
        <v>9158.0150000000012</v>
      </c>
      <c r="W15" s="154">
        <v>11920.680999999999</v>
      </c>
      <c r="X15" s="154">
        <v>8611.9049999999952</v>
      </c>
      <c r="Y15" s="154">
        <v>9047.3699999999972</v>
      </c>
      <c r="Z15" s="154">
        <v>10872.128000000008</v>
      </c>
      <c r="AA15" s="154">
        <v>13645.628000000001</v>
      </c>
      <c r="AB15" s="154">
        <v>13484.313000000007</v>
      </c>
      <c r="AC15" s="154">
        <v>12902.209999999997</v>
      </c>
      <c r="AD15" s="154">
        <v>12615.414999999995</v>
      </c>
      <c r="AE15" s="154">
        <v>18646.725000000002</v>
      </c>
      <c r="AF15" s="119"/>
      <c r="AG15" s="52" t="str">
        <f t="shared" si="16"/>
        <v/>
      </c>
      <c r="AI15" s="125">
        <f t="shared" si="0"/>
        <v>0.48608894904468092</v>
      </c>
      <c r="AJ15" s="157">
        <f t="shared" si="1"/>
        <v>0.57028198953005838</v>
      </c>
      <c r="AK15" s="157">
        <f t="shared" si="2"/>
        <v>0.92129144158854492</v>
      </c>
      <c r="AL15" s="157">
        <f t="shared" si="3"/>
        <v>0.7448792684285741</v>
      </c>
      <c r="AM15" s="157">
        <f t="shared" si="4"/>
        <v>0.55097709882665669</v>
      </c>
      <c r="AN15" s="157">
        <f t="shared" si="5"/>
        <v>0.56417277320115655</v>
      </c>
      <c r="AO15" s="157">
        <f t="shared" si="6"/>
        <v>0.60424963739491866</v>
      </c>
      <c r="AP15" s="157">
        <f t="shared" si="7"/>
        <v>0.79059534211607208</v>
      </c>
      <c r="AQ15" s="157">
        <f t="shared" si="8"/>
        <v>0.86320088116450155</v>
      </c>
      <c r="AR15" s="157">
        <f t="shared" si="9"/>
        <v>0.54272632991931669</v>
      </c>
      <c r="AS15" s="157">
        <f t="shared" si="10"/>
        <v>0.66524202077045469</v>
      </c>
      <c r="AT15" s="157">
        <f t="shared" si="11"/>
        <v>0.67829880835180723</v>
      </c>
      <c r="AU15" s="157">
        <f t="shared" si="12"/>
        <v>0.69293242722234916</v>
      </c>
      <c r="AV15" s="157"/>
      <c r="AW15" s="52"/>
      <c r="AY15" s="105"/>
      <c r="AZ15" s="105"/>
    </row>
    <row r="16" spans="1:52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202">
        <v>213043.91</v>
      </c>
      <c r="O16" s="119"/>
      <c r="P16" s="52" t="str">
        <f t="shared" si="15"/>
        <v/>
      </c>
      <c r="R16" s="109" t="s">
        <v>82</v>
      </c>
      <c r="S16" s="19">
        <v>8917.1569999999974</v>
      </c>
      <c r="T16" s="154">
        <v>6317.9840000000004</v>
      </c>
      <c r="U16" s="154">
        <v>6844.7550000000019</v>
      </c>
      <c r="V16" s="154">
        <v>12425.312000000002</v>
      </c>
      <c r="W16" s="154">
        <v>11852.688999999998</v>
      </c>
      <c r="X16" s="154">
        <v>8900.4360000000015</v>
      </c>
      <c r="Y16" s="154">
        <v>10677.083000000001</v>
      </c>
      <c r="Z16" s="154">
        <v>13098.086000000008</v>
      </c>
      <c r="AA16" s="154">
        <v>16740.395</v>
      </c>
      <c r="AB16" s="154">
        <v>17459.428999999986</v>
      </c>
      <c r="AC16" s="154">
        <v>14265.805999999997</v>
      </c>
      <c r="AD16" s="154">
        <v>13945.046000000009</v>
      </c>
      <c r="AE16" s="154">
        <v>14762.53</v>
      </c>
      <c r="AF16" s="119"/>
      <c r="AG16" s="52" t="str">
        <f t="shared" si="16"/>
        <v/>
      </c>
      <c r="AI16" s="125">
        <f t="shared" si="0"/>
        <v>0.50940855377704619</v>
      </c>
      <c r="AJ16" s="157">
        <f t="shared" si="1"/>
        <v>0.62502982699747878</v>
      </c>
      <c r="AK16" s="157">
        <f t="shared" si="2"/>
        <v>0.99154958019518513</v>
      </c>
      <c r="AL16" s="157">
        <f t="shared" si="3"/>
        <v>0.80404355483546253</v>
      </c>
      <c r="AM16" s="157">
        <f t="shared" si="4"/>
        <v>0.61733227853359063</v>
      </c>
      <c r="AN16" s="157">
        <f t="shared" si="5"/>
        <v>0.71987570862832317</v>
      </c>
      <c r="AO16" s="157">
        <f t="shared" si="6"/>
        <v>0.76635350276526137</v>
      </c>
      <c r="AP16" s="157">
        <f t="shared" si="7"/>
        <v>0.8211433301976967</v>
      </c>
      <c r="AQ16" s="157">
        <f t="shared" si="8"/>
        <v>0.76836051432490382</v>
      </c>
      <c r="AR16" s="157">
        <f t="shared" si="9"/>
        <v>0.62297780713489115</v>
      </c>
      <c r="AS16" s="157">
        <f t="shared" si="10"/>
        <v>0.64502965024503012</v>
      </c>
      <c r="AT16" s="157">
        <f t="shared" si="11"/>
        <v>0.62782479707526928</v>
      </c>
      <c r="AU16" s="157">
        <f t="shared" si="12"/>
        <v>0.6929336773813437</v>
      </c>
      <c r="AV16" s="157"/>
      <c r="AW16" s="52"/>
      <c r="AY16" s="105"/>
      <c r="AZ16" s="105"/>
    </row>
    <row r="17" spans="1:52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202">
        <v>249163.53999999986</v>
      </c>
      <c r="O17" s="119"/>
      <c r="P17" s="52" t="str">
        <f t="shared" si="15"/>
        <v/>
      </c>
      <c r="R17" s="109" t="s">
        <v>83</v>
      </c>
      <c r="S17" s="19">
        <v>8623.6640000000007</v>
      </c>
      <c r="T17" s="154">
        <v>7729.3239999999987</v>
      </c>
      <c r="U17" s="154">
        <v>10518.219000000001</v>
      </c>
      <c r="V17" s="154">
        <v>7756.1780000000035</v>
      </c>
      <c r="W17" s="154">
        <v>12715.098000000002</v>
      </c>
      <c r="X17" s="154">
        <v>10229.966999999997</v>
      </c>
      <c r="Y17" s="154">
        <v>10778.716999999997</v>
      </c>
      <c r="Z17" s="154">
        <v>11138.637000000001</v>
      </c>
      <c r="AA17" s="154">
        <v>17757.596000000001</v>
      </c>
      <c r="AB17" s="154">
        <v>15905.198000000008</v>
      </c>
      <c r="AC17" s="154">
        <v>14901.102000000014</v>
      </c>
      <c r="AD17" s="154">
        <v>15769.840000000007</v>
      </c>
      <c r="AE17" s="154">
        <v>19417.836999999996</v>
      </c>
      <c r="AF17" s="119"/>
      <c r="AG17" s="52" t="str">
        <f t="shared" si="16"/>
        <v/>
      </c>
      <c r="AI17" s="125">
        <f t="shared" ref="AI17:AJ23" si="18">(S17/B17)*10</f>
        <v>0.60031460662581315</v>
      </c>
      <c r="AJ17" s="157">
        <f t="shared" si="18"/>
        <v>0.71355709966938063</v>
      </c>
      <c r="AK17" s="157">
        <f t="shared" ref="AK17:AN19" si="19">IF(U17="","",(U17/D17)*10)</f>
        <v>0.83440387019522733</v>
      </c>
      <c r="AL17" s="157">
        <f t="shared" si="19"/>
        <v>0.75962205850307263</v>
      </c>
      <c r="AM17" s="157">
        <f t="shared" si="19"/>
        <v>0.665186196292187</v>
      </c>
      <c r="AN17" s="157">
        <f t="shared" si="19"/>
        <v>0.71107592250929597</v>
      </c>
      <c r="AO17" s="157">
        <f t="shared" ref="AO17:AS22" si="20">(Y17/H17)*10</f>
        <v>0.71269022597614096</v>
      </c>
      <c r="AP17" s="157">
        <f t="shared" si="20"/>
        <v>0.81960669958150867</v>
      </c>
      <c r="AQ17" s="157">
        <f t="shared" si="20"/>
        <v>0.65924492501094711</v>
      </c>
      <c r="AR17" s="157">
        <f t="shared" si="20"/>
        <v>0.69739113193480651</v>
      </c>
      <c r="AS17" s="157">
        <f t="shared" si="20"/>
        <v>0.65871886092679444</v>
      </c>
      <c r="AT17" s="157">
        <f t="shared" si="11"/>
        <v>0.73566620101991387</v>
      </c>
      <c r="AU17" s="157">
        <f t="shared" si="12"/>
        <v>0.77932096325168632</v>
      </c>
      <c r="AV17" s="157"/>
      <c r="AW17" s="52"/>
      <c r="AY17" s="105"/>
      <c r="AZ17" s="105"/>
    </row>
    <row r="18" spans="1:52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202">
        <v>271303.85999999993</v>
      </c>
      <c r="O18" s="119"/>
      <c r="P18" s="52" t="str">
        <f t="shared" si="15"/>
        <v/>
      </c>
      <c r="R18" s="109" t="s">
        <v>84</v>
      </c>
      <c r="S18" s="19">
        <v>8608.0499999999975</v>
      </c>
      <c r="T18" s="154">
        <v>10777.051000000001</v>
      </c>
      <c r="U18" s="154">
        <v>8423.9280000000035</v>
      </c>
      <c r="V18" s="154">
        <v>14158.847</v>
      </c>
      <c r="W18" s="154">
        <v>13639.642000000007</v>
      </c>
      <c r="X18" s="154">
        <v>9440.7710000000006</v>
      </c>
      <c r="Y18" s="154">
        <v>11551.010000000002</v>
      </c>
      <c r="Z18" s="154">
        <v>14804.034999999996</v>
      </c>
      <c r="AA18" s="154">
        <v>13581.739</v>
      </c>
      <c r="AB18" s="154">
        <v>16207.478999999999</v>
      </c>
      <c r="AC18" s="154">
        <v>14210.079999999994</v>
      </c>
      <c r="AD18" s="154">
        <v>17409.10100000001</v>
      </c>
      <c r="AE18" s="154">
        <v>17981.145999999997</v>
      </c>
      <c r="AF18" s="119"/>
      <c r="AG18" s="52" t="str">
        <f t="shared" si="16"/>
        <v/>
      </c>
      <c r="AI18" s="125">
        <f t="shared" si="18"/>
        <v>0.56293609227965202</v>
      </c>
      <c r="AJ18" s="157">
        <f t="shared" si="18"/>
        <v>0.49757933898949919</v>
      </c>
      <c r="AK18" s="157">
        <f t="shared" si="19"/>
        <v>0.98046650538801527</v>
      </c>
      <c r="AL18" s="157">
        <f t="shared" si="19"/>
        <v>0.61540853762851611</v>
      </c>
      <c r="AM18" s="157">
        <f t="shared" si="19"/>
        <v>0.58447388363736552</v>
      </c>
      <c r="AN18" s="157">
        <f t="shared" si="19"/>
        <v>0.63213282543644767</v>
      </c>
      <c r="AO18" s="157">
        <f t="shared" si="20"/>
        <v>0.68056524515204542</v>
      </c>
      <c r="AP18" s="157">
        <f t="shared" si="20"/>
        <v>0.91603617653690639</v>
      </c>
      <c r="AQ18" s="157">
        <f t="shared" si="20"/>
        <v>0.67341958545274683</v>
      </c>
      <c r="AR18" s="157">
        <f t="shared" si="20"/>
        <v>0.7003002037365289</v>
      </c>
      <c r="AS18" s="157">
        <f t="shared" si="20"/>
        <v>0.56951749515031103</v>
      </c>
      <c r="AT18" s="157">
        <f t="shared" si="11"/>
        <v>0.71024266463191987</v>
      </c>
      <c r="AU18" s="157">
        <f t="shared" si="12"/>
        <v>0.6627677910664449</v>
      </c>
      <c r="AV18" s="157"/>
      <c r="AW18" s="52"/>
      <c r="AY18" s="105"/>
      <c r="AZ18" s="105"/>
    </row>
    <row r="19" spans="1:52" ht="20.100000000000001" customHeight="1" thickBot="1" x14ac:dyDescent="0.3">
      <c r="A19" s="35" t="str">
        <f>'2'!A19</f>
        <v>jan-fev</v>
      </c>
      <c r="B19" s="167">
        <f>B8+B7</f>
        <v>216084.55</v>
      </c>
      <c r="C19" s="362">
        <f t="shared" ref="C19:O19" si="21">C8+C7</f>
        <v>235116.15</v>
      </c>
      <c r="D19" s="362">
        <f t="shared" si="21"/>
        <v>202366.94</v>
      </c>
      <c r="E19" s="362">
        <f t="shared" si="21"/>
        <v>192494.97999999998</v>
      </c>
      <c r="F19" s="362">
        <f t="shared" si="21"/>
        <v>360249.61</v>
      </c>
      <c r="G19" s="362">
        <f t="shared" si="21"/>
        <v>354843.17999999982</v>
      </c>
      <c r="H19" s="362">
        <f t="shared" si="21"/>
        <v>288474.30000000005</v>
      </c>
      <c r="I19" s="362">
        <f t="shared" si="21"/>
        <v>346025.05999999994</v>
      </c>
      <c r="J19" s="362">
        <f t="shared" si="21"/>
        <v>209198.36</v>
      </c>
      <c r="K19" s="362">
        <f t="shared" si="21"/>
        <v>440145.27</v>
      </c>
      <c r="L19" s="362">
        <f t="shared" si="21"/>
        <v>431804.33999999997</v>
      </c>
      <c r="M19" s="362">
        <f t="shared" si="21"/>
        <v>471039.17</v>
      </c>
      <c r="N19" s="362">
        <f t="shared" si="21"/>
        <v>463960.57999999949</v>
      </c>
      <c r="O19" s="363">
        <f t="shared" si="21"/>
        <v>485355.51999999979</v>
      </c>
      <c r="P19" s="164">
        <f t="shared" si="15"/>
        <v>4.6113702159783311E-2</v>
      </c>
      <c r="Q19" s="171"/>
      <c r="R19" s="170"/>
      <c r="S19" s="167">
        <f>S7+S8</f>
        <v>9922.2119999999995</v>
      </c>
      <c r="T19" s="78">
        <f t="shared" ref="T19:AF19" si="22">T7+T8</f>
        <v>10467.098000000002</v>
      </c>
      <c r="U19" s="78">
        <f t="shared" si="22"/>
        <v>10355.940999999999</v>
      </c>
      <c r="V19" s="78">
        <f t="shared" si="22"/>
        <v>15831.048000000003</v>
      </c>
      <c r="W19" s="78">
        <f t="shared" si="22"/>
        <v>18378.658999999996</v>
      </c>
      <c r="X19" s="78">
        <f t="shared" si="22"/>
        <v>17290.054</v>
      </c>
      <c r="Y19" s="78">
        <f t="shared" si="22"/>
        <v>15948.317000000003</v>
      </c>
      <c r="Z19" s="78">
        <f t="shared" si="22"/>
        <v>19336.292000000001</v>
      </c>
      <c r="AA19" s="78">
        <f t="shared" si="22"/>
        <v>17889.788</v>
      </c>
      <c r="AB19" s="78">
        <f t="shared" si="22"/>
        <v>25989.695</v>
      </c>
      <c r="AC19" s="78">
        <f t="shared" si="22"/>
        <v>27573.969000000005</v>
      </c>
      <c r="AD19" s="78">
        <f t="shared" si="22"/>
        <v>24372.471999999994</v>
      </c>
      <c r="AE19" s="364">
        <f t="shared" si="22"/>
        <v>29520.508999999998</v>
      </c>
      <c r="AF19" s="167">
        <f t="shared" si="22"/>
        <v>30970.372999999992</v>
      </c>
      <c r="AG19" s="61">
        <f t="shared" si="16"/>
        <v>4.9113787299534507E-2</v>
      </c>
      <c r="AI19" s="172">
        <f t="shared" si="18"/>
        <v>0.45918192670415353</v>
      </c>
      <c r="AJ19" s="173">
        <f t="shared" si="18"/>
        <v>0.44518838880272588</v>
      </c>
      <c r="AK19" s="173">
        <f t="shared" si="19"/>
        <v>0.51174075172555356</v>
      </c>
      <c r="AL19" s="173">
        <f t="shared" si="19"/>
        <v>0.82241355073259592</v>
      </c>
      <c r="AM19" s="173">
        <f t="shared" si="19"/>
        <v>0.51016457727740483</v>
      </c>
      <c r="AN19" s="173">
        <f t="shared" si="19"/>
        <v>0.4872590196040969</v>
      </c>
      <c r="AO19" s="173">
        <f t="shared" si="20"/>
        <v>0.55285053122583194</v>
      </c>
      <c r="AP19" s="173">
        <f t="shared" si="20"/>
        <v>0.55881189645628571</v>
      </c>
      <c r="AQ19" s="173">
        <f t="shared" si="20"/>
        <v>0.8551590939814252</v>
      </c>
      <c r="AR19" s="173">
        <f t="shared" si="20"/>
        <v>0.59047993404541188</v>
      </c>
      <c r="AS19" s="173">
        <f t="shared" si="20"/>
        <v>0.63857554094986657</v>
      </c>
      <c r="AT19" s="173">
        <f t="shared" si="11"/>
        <v>0.51741922014680852</v>
      </c>
      <c r="AU19" s="173">
        <f t="shared" si="12"/>
        <v>0.63627192206717287</v>
      </c>
      <c r="AV19" s="173">
        <f t="shared" si="13"/>
        <v>0.63809664717525016</v>
      </c>
      <c r="AW19" s="61">
        <f t="shared" ref="AW19:AW23" si="23">IF(AV19="","",(AV19-AU19)/AU19)</f>
        <v>2.8678384897906205E-3</v>
      </c>
      <c r="AY19" s="105"/>
      <c r="AZ19" s="105"/>
    </row>
    <row r="20" spans="1:52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N20" si="24">SUM(E7:E9)</f>
        <v>270933.47000000003</v>
      </c>
      <c r="F20" s="154">
        <f t="shared" si="24"/>
        <v>519508.35</v>
      </c>
      <c r="G20" s="154">
        <f t="shared" si="24"/>
        <v>534624.43999999983</v>
      </c>
      <c r="H20" s="154">
        <f t="shared" si="24"/>
        <v>446773.26</v>
      </c>
      <c r="I20" s="154">
        <f t="shared" si="24"/>
        <v>530786.49</v>
      </c>
      <c r="J20" s="154">
        <f t="shared" si="24"/>
        <v>340453.22</v>
      </c>
      <c r="K20" s="154">
        <f t="shared" si="24"/>
        <v>649895.34000000008</v>
      </c>
      <c r="L20" s="154">
        <f t="shared" si="24"/>
        <v>640920.42999999993</v>
      </c>
      <c r="M20" s="154">
        <f t="shared" ref="M20" si="25">SUM(M7:M9)</f>
        <v>817875.08000000077</v>
      </c>
      <c r="N20" s="154">
        <f t="shared" si="24"/>
        <v>661065.94999999925</v>
      </c>
      <c r="O20" s="154"/>
      <c r="P20" s="61"/>
      <c r="R20" s="109" t="s">
        <v>85</v>
      </c>
      <c r="S20" s="19">
        <f>SUM(S7:S9)</f>
        <v>17386.603999999999</v>
      </c>
      <c r="T20" s="154">
        <f t="shared" ref="T20" si="26">SUM(T7:T9)</f>
        <v>16187.608</v>
      </c>
      <c r="U20" s="154">
        <f>SUM(U7:U9)</f>
        <v>17207.878999999994</v>
      </c>
      <c r="V20" s="154">
        <f t="shared" ref="V20:AE20" si="27">SUM(V7:V9)</f>
        <v>22973.369000000002</v>
      </c>
      <c r="W20" s="154">
        <f t="shared" si="27"/>
        <v>26551.153999999995</v>
      </c>
      <c r="X20" s="154">
        <f t="shared" si="27"/>
        <v>26243.759999999998</v>
      </c>
      <c r="Y20" s="154">
        <f t="shared" si="27"/>
        <v>24497.342000000004</v>
      </c>
      <c r="Z20" s="154">
        <f t="shared" si="27"/>
        <v>29314.421999999999</v>
      </c>
      <c r="AA20" s="154">
        <f t="shared" si="27"/>
        <v>28198.834000000003</v>
      </c>
      <c r="AB20" s="154">
        <f t="shared" si="27"/>
        <v>37842.870999999999</v>
      </c>
      <c r="AC20" s="154">
        <f t="shared" si="27"/>
        <v>40547.094000000005</v>
      </c>
      <c r="AD20" s="154">
        <f t="shared" ref="AD20" si="28">SUM(AD7:AD9)</f>
        <v>42274.478999999992</v>
      </c>
      <c r="AE20" s="154">
        <f t="shared" si="27"/>
        <v>43177.321000000011</v>
      </c>
      <c r="AF20" s="202" t="str">
        <f>IF(AF9="","",SUM(AF7:AF9))</f>
        <v/>
      </c>
      <c r="AG20" s="61" t="str">
        <f t="shared" si="16"/>
        <v/>
      </c>
      <c r="AI20" s="124">
        <f t="shared" si="18"/>
        <v>0.45277968317460826</v>
      </c>
      <c r="AJ20" s="156">
        <f t="shared" si="18"/>
        <v>0.44870661372088694</v>
      </c>
      <c r="AK20" s="156">
        <f t="shared" ref="AK20:AN22" si="29">(U20/D20)*10</f>
        <v>0.50886638186154198</v>
      </c>
      <c r="AL20" s="156">
        <f t="shared" si="29"/>
        <v>0.84793395958055684</v>
      </c>
      <c r="AM20" s="156">
        <f t="shared" si="29"/>
        <v>0.51108233390281399</v>
      </c>
      <c r="AN20" s="156">
        <f t="shared" si="29"/>
        <v>0.49088216019454722</v>
      </c>
      <c r="AO20" s="156">
        <f t="shared" si="20"/>
        <v>0.54831710384815791</v>
      </c>
      <c r="AP20" s="156">
        <f t="shared" si="20"/>
        <v>0.55228274555367829</v>
      </c>
      <c r="AQ20" s="156">
        <f t="shared" si="20"/>
        <v>0.82827338216980306</v>
      </c>
      <c r="AR20" s="156">
        <f t="shared" si="20"/>
        <v>0.5822917733184545</v>
      </c>
      <c r="AS20" s="156">
        <f t="shared" si="20"/>
        <v>0.63263850085103401</v>
      </c>
      <c r="AT20" s="156">
        <f t="shared" si="11"/>
        <v>0.51688185682341559</v>
      </c>
      <c r="AU20" s="156">
        <f t="shared" si="12"/>
        <v>0.65314695152579039</v>
      </c>
      <c r="AV20" s="156"/>
      <c r="AW20" s="61"/>
      <c r="AY20" s="105"/>
      <c r="AZ20" s="105"/>
    </row>
    <row r="21" spans="1:52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N21" si="30">SUM(E10:E12)</f>
        <v>410436.21999999991</v>
      </c>
      <c r="F21" s="154">
        <f t="shared" si="30"/>
        <v>511451.39999999991</v>
      </c>
      <c r="G21" s="154">
        <f t="shared" si="30"/>
        <v>582701.47000000009</v>
      </c>
      <c r="H21" s="154">
        <f t="shared" si="30"/>
        <v>438564.12</v>
      </c>
      <c r="I21" s="154">
        <f t="shared" si="30"/>
        <v>651591.7899999998</v>
      </c>
      <c r="J21" s="154">
        <f t="shared" si="30"/>
        <v>433350.24</v>
      </c>
      <c r="K21" s="154">
        <f t="shared" si="30"/>
        <v>722229.66999999993</v>
      </c>
      <c r="L21" s="154">
        <f t="shared" si="30"/>
        <v>641359.04</v>
      </c>
      <c r="M21" s="154">
        <f t="shared" ref="M21" si="31">SUM(M10:M12)</f>
        <v>787392.28999999992</v>
      </c>
      <c r="N21" s="154">
        <f t="shared" si="30"/>
        <v>732973.59999999986</v>
      </c>
      <c r="O21" s="154"/>
      <c r="P21" s="52"/>
      <c r="R21" s="109" t="s">
        <v>86</v>
      </c>
      <c r="S21" s="19">
        <f>SUM(S10:S12)</f>
        <v>20822.173999999999</v>
      </c>
      <c r="T21" s="154">
        <f t="shared" ref="T21" si="32">SUM(T10:T12)</f>
        <v>16993.961000000003</v>
      </c>
      <c r="U21" s="154">
        <f>SUM(U10:U12)</f>
        <v>20306.538000000008</v>
      </c>
      <c r="V21" s="154">
        <f t="shared" ref="V21:AE21" si="33">SUM(V10:V12)</f>
        <v>32580.996999999992</v>
      </c>
      <c r="W21" s="154">
        <f t="shared" si="33"/>
        <v>26623.229000000007</v>
      </c>
      <c r="X21" s="154">
        <f t="shared" si="33"/>
        <v>30060.606000000007</v>
      </c>
      <c r="Y21" s="154">
        <f t="shared" si="33"/>
        <v>25330.112999999998</v>
      </c>
      <c r="Z21" s="154">
        <f t="shared" si="33"/>
        <v>36181.829000000005</v>
      </c>
      <c r="AA21" s="154">
        <f t="shared" si="33"/>
        <v>36659.758999999998</v>
      </c>
      <c r="AB21" s="154">
        <f t="shared" si="33"/>
        <v>39251.351000000017</v>
      </c>
      <c r="AC21" s="154">
        <f t="shared" si="33"/>
        <v>36974.111999999994</v>
      </c>
      <c r="AD21" s="154">
        <f t="shared" ref="AD21" si="34">SUM(AD10:AD12)</f>
        <v>42339.286999999997</v>
      </c>
      <c r="AE21" s="154">
        <f t="shared" si="33"/>
        <v>50218.536999999997</v>
      </c>
      <c r="AF21" s="202" t="str">
        <f>IF(AF12="","",SUM(AF10:AF12))</f>
        <v/>
      </c>
      <c r="AG21" s="52" t="str">
        <f t="shared" si="16"/>
        <v/>
      </c>
      <c r="AI21" s="125">
        <f t="shared" si="18"/>
        <v>0.4635433813049899</v>
      </c>
      <c r="AJ21" s="157">
        <f t="shared" si="18"/>
        <v>0.4709352422927755</v>
      </c>
      <c r="AK21" s="157">
        <f t="shared" si="29"/>
        <v>0.56658857702200172</v>
      </c>
      <c r="AL21" s="157">
        <f t="shared" si="29"/>
        <v>0.7938138841645116</v>
      </c>
      <c r="AM21" s="157">
        <f t="shared" si="29"/>
        <v>0.52054269477021697</v>
      </c>
      <c r="AN21" s="157">
        <f t="shared" si="29"/>
        <v>0.51588347631935783</v>
      </c>
      <c r="AO21" s="157">
        <f t="shared" si="20"/>
        <v>0.57756920470374995</v>
      </c>
      <c r="AP21" s="157">
        <f t="shared" si="20"/>
        <v>0.55528368459031718</v>
      </c>
      <c r="AQ21" s="157">
        <f t="shared" si="20"/>
        <v>0.84596143295086201</v>
      </c>
      <c r="AR21" s="157">
        <f t="shared" si="20"/>
        <v>0.54347464013767288</v>
      </c>
      <c r="AS21" s="157">
        <f t="shared" si="20"/>
        <v>0.57649631008553326</v>
      </c>
      <c r="AT21" s="157">
        <f t="shared" si="11"/>
        <v>0.53771528547733172</v>
      </c>
      <c r="AU21" s="157">
        <f t="shared" si="12"/>
        <v>0.68513432134527097</v>
      </c>
      <c r="AV21" s="157"/>
      <c r="AW21" s="52"/>
      <c r="AY21" s="105"/>
      <c r="AZ21" s="105"/>
    </row>
    <row r="22" spans="1:52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N22" si="35">SUM(E13:E15)</f>
        <v>431446.86999999988</v>
      </c>
      <c r="F22" s="154">
        <f t="shared" si="35"/>
        <v>682723.02999999991</v>
      </c>
      <c r="G22" s="154">
        <f t="shared" si="35"/>
        <v>626913.08999999985</v>
      </c>
      <c r="H22" s="154">
        <f t="shared" si="35"/>
        <v>458823.13999999961</v>
      </c>
      <c r="I22" s="154">
        <f t="shared" si="35"/>
        <v>516420.31999999972</v>
      </c>
      <c r="J22" s="154">
        <f t="shared" si="35"/>
        <v>514480.41000000003</v>
      </c>
      <c r="K22" s="154">
        <f t="shared" si="35"/>
        <v>823375.22000000055</v>
      </c>
      <c r="L22" s="154">
        <f t="shared" si="35"/>
        <v>766069.49</v>
      </c>
      <c r="M22" s="154">
        <f t="shared" ref="M22" si="36">SUM(M13:M15)</f>
        <v>684091.10999999964</v>
      </c>
      <c r="N22" s="154">
        <f t="shared" si="35"/>
        <v>742753.01999999932</v>
      </c>
      <c r="O22" s="154"/>
      <c r="P22" s="52"/>
      <c r="R22" s="109" t="s">
        <v>87</v>
      </c>
      <c r="S22" s="19">
        <f>SUM(S13:S15)</f>
        <v>25135.716000000004</v>
      </c>
      <c r="T22" s="154">
        <f t="shared" ref="T22" si="37">SUM(T13:T15)</f>
        <v>23908.640999999996</v>
      </c>
      <c r="U22" s="154">
        <f>SUM(U13:U15)</f>
        <v>23069.980999999996</v>
      </c>
      <c r="V22" s="154">
        <f t="shared" ref="V22:AE22" si="38">SUM(V13:V15)</f>
        <v>32504.29800000001</v>
      </c>
      <c r="W22" s="154">
        <f t="shared" si="38"/>
        <v>33772.178999999996</v>
      </c>
      <c r="X22" s="154">
        <f t="shared" si="38"/>
        <v>31879.368999999995</v>
      </c>
      <c r="Y22" s="154">
        <f t="shared" si="38"/>
        <v>27356.271000000008</v>
      </c>
      <c r="Z22" s="154">
        <f t="shared" si="38"/>
        <v>32668.917000000012</v>
      </c>
      <c r="AA22" s="154">
        <f t="shared" si="38"/>
        <v>41788.728000000003</v>
      </c>
      <c r="AB22" s="154">
        <f t="shared" si="38"/>
        <v>42542.01</v>
      </c>
      <c r="AC22" s="154">
        <f t="shared" si="38"/>
        <v>45356.519000000008</v>
      </c>
      <c r="AD22" s="154">
        <f t="shared" ref="AD22" si="39">SUM(AD13:AD15)</f>
        <v>41128.285999999993</v>
      </c>
      <c r="AE22" s="154">
        <f t="shared" si="38"/>
        <v>51640.978000000003</v>
      </c>
      <c r="AF22" s="202" t="str">
        <f>IF(AF15="","",SUM(AF13:AF15))</f>
        <v/>
      </c>
      <c r="AG22" s="52" t="str">
        <f t="shared" si="16"/>
        <v/>
      </c>
      <c r="AI22" s="125">
        <f t="shared" si="18"/>
        <v>0.49145504558914899</v>
      </c>
      <c r="AJ22" s="157">
        <f t="shared" si="18"/>
        <v>0.48945196647429901</v>
      </c>
      <c r="AK22" s="157">
        <f t="shared" si="29"/>
        <v>0.72415411933385454</v>
      </c>
      <c r="AL22" s="157">
        <f t="shared" si="29"/>
        <v>0.75337892705074017</v>
      </c>
      <c r="AM22" s="157">
        <f t="shared" si="29"/>
        <v>0.49466881174346788</v>
      </c>
      <c r="AN22" s="157">
        <f t="shared" si="29"/>
        <v>0.50851337304186772</v>
      </c>
      <c r="AO22" s="157">
        <f t="shared" si="20"/>
        <v>0.59622692525926291</v>
      </c>
      <c r="AP22" s="157">
        <f t="shared" si="20"/>
        <v>0.63260324458185591</v>
      </c>
      <c r="AQ22" s="157">
        <f t="shared" si="20"/>
        <v>0.8122511020390456</v>
      </c>
      <c r="AR22" s="157">
        <f t="shared" si="20"/>
        <v>0.5166782891523013</v>
      </c>
      <c r="AS22" s="157">
        <f t="shared" si="20"/>
        <v>0.59206794673417951</v>
      </c>
      <c r="AT22" s="157">
        <f t="shared" si="11"/>
        <v>0.60121064868099239</v>
      </c>
      <c r="AU22" s="157">
        <f t="shared" si="12"/>
        <v>0.69526446354940497</v>
      </c>
      <c r="AV22" s="157"/>
      <c r="AW22" s="52"/>
      <c r="AY22" s="105"/>
      <c r="AZ22" s="105"/>
    </row>
    <row r="23" spans="1:52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N23" si="40">SUM(E16:E18)</f>
        <v>486713.37999999966</v>
      </c>
      <c r="F23" s="155">
        <f t="shared" si="40"/>
        <v>616515.64000000025</v>
      </c>
      <c r="G23" s="155">
        <f t="shared" si="40"/>
        <v>416852.43999999983</v>
      </c>
      <c r="H23" s="155">
        <f t="shared" si="40"/>
        <v>460289.7799999998</v>
      </c>
      <c r="I23" s="155">
        <f t="shared" si="40"/>
        <v>457022.28999999969</v>
      </c>
      <c r="J23" s="155">
        <f t="shared" si="40"/>
        <v>688917.43</v>
      </c>
      <c r="K23" s="155">
        <f t="shared" si="40"/>
        <v>739760.91000000038</v>
      </c>
      <c r="L23" s="155">
        <f t="shared" si="40"/>
        <v>696889.35999999987</v>
      </c>
      <c r="M23" s="155">
        <f t="shared" ref="M23" si="41">SUM(M16:M18)</f>
        <v>681593.02000000014</v>
      </c>
      <c r="N23" s="155">
        <f t="shared" si="40"/>
        <v>733511.30999999982</v>
      </c>
      <c r="O23" s="155"/>
      <c r="P23" s="55"/>
      <c r="R23" s="110" t="s">
        <v>88</v>
      </c>
      <c r="S23" s="21">
        <f>SUM(S16:S18)</f>
        <v>26148.870999999992</v>
      </c>
      <c r="T23" s="155">
        <f t="shared" ref="T23" si="42">SUM(T16:T18)</f>
        <v>24824.359</v>
      </c>
      <c r="U23" s="155">
        <f>SUM(U16:U18)</f>
        <v>25786.902000000006</v>
      </c>
      <c r="V23" s="155">
        <f t="shared" ref="V23:AE23" si="43">SUM(V16:V18)</f>
        <v>34340.337000000007</v>
      </c>
      <c r="W23" s="155">
        <f t="shared" si="43"/>
        <v>38207.429000000004</v>
      </c>
      <c r="X23" s="155">
        <f t="shared" si="43"/>
        <v>28571.173999999999</v>
      </c>
      <c r="Y23" s="155">
        <f t="shared" si="43"/>
        <v>33006.81</v>
      </c>
      <c r="Z23" s="155">
        <f t="shared" si="43"/>
        <v>39040.758000000002</v>
      </c>
      <c r="AA23" s="155">
        <f t="shared" si="43"/>
        <v>48079.73</v>
      </c>
      <c r="AB23" s="155">
        <f t="shared" si="43"/>
        <v>49572.105999999992</v>
      </c>
      <c r="AC23" s="155">
        <f t="shared" si="43"/>
        <v>43376.988000000005</v>
      </c>
      <c r="AD23" s="155">
        <f t="shared" ref="AD23" si="44">SUM(AD16:AD18)</f>
        <v>47123.987000000023</v>
      </c>
      <c r="AE23" s="155">
        <f t="shared" si="43"/>
        <v>52161.512999999992</v>
      </c>
      <c r="AF23" s="203" t="str">
        <f>IF(AF18="","",SUM(AF16:AF18))</f>
        <v/>
      </c>
      <c r="AG23" s="55" t="str">
        <f t="shared" si="16"/>
        <v/>
      </c>
      <c r="AI23" s="126">
        <f t="shared" si="18"/>
        <v>0.55445366590058986</v>
      </c>
      <c r="AJ23" s="158">
        <f t="shared" si="18"/>
        <v>0.58274025510480154</v>
      </c>
      <c r="AK23" s="158">
        <f t="shared" ref="AK23:AS23" si="45">IF(AK18="","",(U23/D23)*10)</f>
        <v>0.91766659206541912</v>
      </c>
      <c r="AL23" s="158">
        <f t="shared" si="45"/>
        <v>0.70555563933746857</v>
      </c>
      <c r="AM23" s="158">
        <f t="shared" si="45"/>
        <v>0.61973170704963765</v>
      </c>
      <c r="AN23" s="158">
        <f t="shared" si="45"/>
        <v>0.68540258514499786</v>
      </c>
      <c r="AO23" s="158">
        <f t="shared" si="45"/>
        <v>0.71708761380711117</v>
      </c>
      <c r="AP23" s="158">
        <f t="shared" si="45"/>
        <v>0.85424187953721087</v>
      </c>
      <c r="AQ23" s="158">
        <f t="shared" si="45"/>
        <v>0.69790264995908136</v>
      </c>
      <c r="AR23" s="158">
        <f t="shared" si="45"/>
        <v>0.67010983318921202</v>
      </c>
      <c r="AS23" s="158">
        <f t="shared" si="45"/>
        <v>0.62243722590340611</v>
      </c>
      <c r="AT23" s="158">
        <f t="shared" ref="AT23" si="46">IF(AT18="","",(AD23/M23)*10)</f>
        <v>0.69138012886340905</v>
      </c>
      <c r="AU23" s="158">
        <f t="shared" ref="AU23" si="47">IF(AU18="","",(AE23/N23)*10)</f>
        <v>0.71112077331159362</v>
      </c>
      <c r="AV23" s="158"/>
      <c r="AW23" s="55"/>
      <c r="AY23" s="105"/>
      <c r="AZ23" s="105"/>
    </row>
    <row r="24" spans="1:52" x14ac:dyDescent="0.25">
      <c r="J24" s="119"/>
      <c r="K24" s="119"/>
      <c r="L24" s="119"/>
      <c r="M24" s="119"/>
      <c r="N24" s="119"/>
      <c r="R24" s="119">
        <f>SUM(S7:S18)</f>
        <v>89493.365000000005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Y24" s="105"/>
      <c r="AZ24" s="105"/>
    </row>
    <row r="25" spans="1:52" ht="15.75" thickBot="1" x14ac:dyDescent="0.3">
      <c r="P25" s="205" t="s">
        <v>1</v>
      </c>
      <c r="AG25" s="289">
        <v>1000</v>
      </c>
      <c r="AW25" s="289" t="s">
        <v>47</v>
      </c>
      <c r="AY25" s="105"/>
      <c r="AZ25" s="105"/>
    </row>
    <row r="26" spans="1:52" ht="20.100000000000001" customHeight="1" x14ac:dyDescent="0.25">
      <c r="A26" s="327" t="s">
        <v>2</v>
      </c>
      <c r="B26" s="329" t="s">
        <v>71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4"/>
      <c r="P26" s="332" t="str">
        <f>P4</f>
        <v>D       2023/2022</v>
      </c>
      <c r="R26" s="330" t="s">
        <v>3</v>
      </c>
      <c r="S26" s="322" t="s">
        <v>71</v>
      </c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4"/>
      <c r="AG26" s="332" t="str">
        <f>P26</f>
        <v>D       2023/2022</v>
      </c>
      <c r="AI26" s="322" t="s">
        <v>71</v>
      </c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4"/>
      <c r="AW26" s="332" t="str">
        <f>AG26</f>
        <v>D       2023/2022</v>
      </c>
      <c r="AY26" s="105"/>
      <c r="AZ26" s="105"/>
    </row>
    <row r="27" spans="1:52" ht="20.100000000000001" customHeight="1" thickBot="1" x14ac:dyDescent="0.3">
      <c r="A27" s="328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5">
        <v>2022</v>
      </c>
      <c r="O27" s="133">
        <v>2023</v>
      </c>
      <c r="P27" s="333"/>
      <c r="R27" s="331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3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265">
        <v>2018</v>
      </c>
      <c r="AR27" s="135">
        <v>2019</v>
      </c>
      <c r="AS27" s="135">
        <v>2020</v>
      </c>
      <c r="AT27" s="176">
        <v>2021</v>
      </c>
      <c r="AU27" s="135">
        <v>2022</v>
      </c>
      <c r="AV27" s="266">
        <v>2023</v>
      </c>
      <c r="AW27" s="333"/>
      <c r="AY27" s="105"/>
      <c r="AZ27" s="105"/>
    </row>
    <row r="28" spans="1:52" ht="3" customHeight="1" thickBot="1" x14ac:dyDescent="0.3">
      <c r="A28" s="291" t="s">
        <v>89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4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4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2"/>
      <c r="AY28" s="105"/>
      <c r="AZ28" s="105"/>
    </row>
    <row r="29" spans="1:52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53">
        <v>194428.80999999982</v>
      </c>
      <c r="O29" s="112">
        <v>212296.98999999993</v>
      </c>
      <c r="P29" s="61">
        <f>IF(O29="","",(O29-N29)/N29)</f>
        <v>9.1900886499280257E-2</v>
      </c>
      <c r="R29" s="109" t="s">
        <v>73</v>
      </c>
      <c r="S29" s="39">
        <v>5016.9969999999994</v>
      </c>
      <c r="T29" s="153">
        <v>5270.674</v>
      </c>
      <c r="U29" s="153">
        <v>5254.5140000000001</v>
      </c>
      <c r="V29" s="153">
        <v>8076.4090000000024</v>
      </c>
      <c r="W29" s="153">
        <v>9156.59</v>
      </c>
      <c r="X29" s="153">
        <v>7918.5499999999993</v>
      </c>
      <c r="Y29" s="153">
        <v>7480.9960000000019</v>
      </c>
      <c r="Z29" s="153">
        <v>9138.478000000001</v>
      </c>
      <c r="AA29" s="153">
        <v>8324.8559999999998</v>
      </c>
      <c r="AB29" s="153">
        <v>11927.749</v>
      </c>
      <c r="AC29" s="153">
        <v>14184.973999999998</v>
      </c>
      <c r="AD29" s="153">
        <v>11496.755999999994</v>
      </c>
      <c r="AE29" s="153">
        <v>12363.368000000002</v>
      </c>
      <c r="AF29" s="112">
        <v>14946.402999999998</v>
      </c>
      <c r="AG29" s="61">
        <f>IF(AF29="","",(AF29-AE29)/AE29)</f>
        <v>0.20892648346308187</v>
      </c>
      <c r="AI29" s="124">
        <f t="shared" ref="AI29:AI38" si="48">(S29/B29)*10</f>
        <v>0.44749494995804673</v>
      </c>
      <c r="AJ29" s="156">
        <f t="shared" ref="AJ29:AJ38" si="49">(T29/C29)*10</f>
        <v>0.42199049962249885</v>
      </c>
      <c r="AK29" s="156">
        <f t="shared" ref="AK29:AK38" si="50">(U29/D29)*10</f>
        <v>0.47202259593859536</v>
      </c>
      <c r="AL29" s="156">
        <f t="shared" ref="AL29:AL38" si="51">(V29/E29)*10</f>
        <v>0.8081632158864277</v>
      </c>
      <c r="AM29" s="156">
        <f t="shared" ref="AM29:AM38" si="52">(W29/F29)*10</f>
        <v>0.50550044106984959</v>
      </c>
      <c r="AN29" s="156">
        <f t="shared" ref="AN29:AN38" si="53">(X29/G29)*10</f>
        <v>0.47895812371298058</v>
      </c>
      <c r="AO29" s="156">
        <f t="shared" ref="AO29:AO38" si="54">(Y29/H29)*10</f>
        <v>0.58749022877813117</v>
      </c>
      <c r="AP29" s="156">
        <f t="shared" ref="AP29:AP38" si="55">(Z29/I29)*10</f>
        <v>0.55261592323817688</v>
      </c>
      <c r="AQ29" s="156">
        <f t="shared" ref="AQ29:AQ38" si="56">(AA29/J29)*10</f>
        <v>0.77172992674881657</v>
      </c>
      <c r="AR29" s="156">
        <f t="shared" ref="AR29:AR38" si="57">(AB29/K29)*10</f>
        <v>0.59323467465978674</v>
      </c>
      <c r="AS29" s="156">
        <f t="shared" ref="AS29:AS38" si="58">(AC29/L29)*10</f>
        <v>0.61384805672702092</v>
      </c>
      <c r="AT29" s="156">
        <f t="shared" ref="AT29:AT38" si="59">(AD29/M29)*10</f>
        <v>0.53656597117584959</v>
      </c>
      <c r="AU29" s="156">
        <f t="shared" ref="AU29:AV38" si="60">(AE29/N29)*10</f>
        <v>0.63588148279053991</v>
      </c>
      <c r="AV29" s="156">
        <f t="shared" si="60"/>
        <v>0.70403273263554056</v>
      </c>
      <c r="AW29" s="61">
        <f t="shared" ref="AW29" si="61">IF(AV29="","",(AV29-AU29)/AU29)</f>
        <v>0.10717602523338418</v>
      </c>
      <c r="AY29" s="105"/>
      <c r="AZ29" s="105"/>
    </row>
    <row r="30" spans="1:52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54">
        <v>269012.73999999987</v>
      </c>
      <c r="O30" s="119">
        <v>272283.27999999985</v>
      </c>
      <c r="P30" s="52">
        <f t="shared" ref="P30:P45" si="62">IF(O30="","",(O30-N30)/N30)</f>
        <v>1.2157565474408315E-2</v>
      </c>
      <c r="R30" s="109" t="s">
        <v>74</v>
      </c>
      <c r="S30" s="19">
        <v>4768.4190000000008</v>
      </c>
      <c r="T30" s="154">
        <v>5015.1330000000007</v>
      </c>
      <c r="U30" s="154">
        <v>4911.1499999999996</v>
      </c>
      <c r="V30" s="154">
        <v>7549.5049999999992</v>
      </c>
      <c r="W30" s="154">
        <v>9045.7329999999984</v>
      </c>
      <c r="X30" s="154">
        <v>9256.7200000000012</v>
      </c>
      <c r="Y30" s="154">
        <v>8296.7439999999988</v>
      </c>
      <c r="Z30" s="154">
        <v>9856.137999999999</v>
      </c>
      <c r="AA30" s="154">
        <v>9306.1540000000005</v>
      </c>
      <c r="AB30" s="154">
        <v>13709.666999999996</v>
      </c>
      <c r="AC30" s="154">
        <v>12449.267000000005</v>
      </c>
      <c r="AD30" s="154">
        <v>12684.448000000004</v>
      </c>
      <c r="AE30" s="154">
        <v>16636.305</v>
      </c>
      <c r="AF30" s="119">
        <v>15384.766000000001</v>
      </c>
      <c r="AG30" s="52">
        <f t="shared" ref="AG30:AG45" si="63">IF(AF30="","",(AF30-AE30)/AE30)</f>
        <v>-7.5229385371330879E-2</v>
      </c>
      <c r="AI30" s="125">
        <f t="shared" si="48"/>
        <v>0.46047109354109889</v>
      </c>
      <c r="AJ30" s="157">
        <f t="shared" si="49"/>
        <v>0.45757226895448566</v>
      </c>
      <c r="AK30" s="157">
        <f t="shared" si="50"/>
        <v>0.5419617422671561</v>
      </c>
      <c r="AL30" s="157">
        <f t="shared" si="51"/>
        <v>0.82888642292733761</v>
      </c>
      <c r="AM30" s="157">
        <f t="shared" si="52"/>
        <v>0.50636300335303253</v>
      </c>
      <c r="AN30" s="157">
        <f t="shared" si="53"/>
        <v>0.48905442795728249</v>
      </c>
      <c r="AO30" s="157">
        <f t="shared" si="54"/>
        <v>0.51556937685642856</v>
      </c>
      <c r="AP30" s="157">
        <f t="shared" si="55"/>
        <v>0.54755948056577153</v>
      </c>
      <c r="AQ30" s="157">
        <f t="shared" si="56"/>
        <v>0.92171330852361721</v>
      </c>
      <c r="AR30" s="157">
        <f t="shared" si="57"/>
        <v>0.57411865515950256</v>
      </c>
      <c r="AS30" s="157">
        <f t="shared" si="58"/>
        <v>0.6218671970115851</v>
      </c>
      <c r="AT30" s="157">
        <f t="shared" si="59"/>
        <v>0.49425784549142993</v>
      </c>
      <c r="AU30" s="157">
        <f t="shared" si="60"/>
        <v>0.6184207112272827</v>
      </c>
      <c r="AV30" s="157">
        <f t="shared" si="60"/>
        <v>0.565027937080823</v>
      </c>
      <c r="AW30" s="52">
        <f t="shared" ref="AW30" si="64">IF(AV30="","",(AV30-AU30)/AU30)</f>
        <v>-8.6337299474494367E-2</v>
      </c>
      <c r="AY30" s="105"/>
      <c r="AZ30" s="105"/>
    </row>
    <row r="31" spans="1:52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54">
        <v>197005.59000000005</v>
      </c>
      <c r="O31" s="119"/>
      <c r="P31" s="52" t="str">
        <f t="shared" si="62"/>
        <v/>
      </c>
      <c r="R31" s="109" t="s">
        <v>75</v>
      </c>
      <c r="S31" s="19">
        <v>7424.4470000000001</v>
      </c>
      <c r="T31" s="154">
        <v>5510.3540000000003</v>
      </c>
      <c r="U31" s="154">
        <v>6830.2309999999961</v>
      </c>
      <c r="V31" s="154">
        <v>7114.5390000000007</v>
      </c>
      <c r="W31" s="154">
        <v>8082.2549999999983</v>
      </c>
      <c r="X31" s="154">
        <v>8938.91</v>
      </c>
      <c r="Y31" s="154">
        <v>8489.652</v>
      </c>
      <c r="Z31" s="154">
        <v>9926.7349999999988</v>
      </c>
      <c r="AA31" s="154">
        <v>10260.373</v>
      </c>
      <c r="AB31" s="154">
        <v>11780.022999999999</v>
      </c>
      <c r="AC31" s="154">
        <v>12880.835000000003</v>
      </c>
      <c r="AD31" s="154">
        <v>17712.749</v>
      </c>
      <c r="AE31" s="154">
        <v>13545.27300000001</v>
      </c>
      <c r="AF31" s="119"/>
      <c r="AG31" s="52" t="str">
        <f t="shared" si="63"/>
        <v/>
      </c>
      <c r="AI31" s="125">
        <f t="shared" si="48"/>
        <v>0.44241062088628053</v>
      </c>
      <c r="AJ31" s="157">
        <f t="shared" si="49"/>
        <v>0.44000691509090828</v>
      </c>
      <c r="AK31" s="157">
        <f t="shared" si="50"/>
        <v>0.50306153781226581</v>
      </c>
      <c r="AL31" s="157">
        <f t="shared" si="51"/>
        <v>0.908169034292719</v>
      </c>
      <c r="AM31" s="157">
        <f t="shared" si="52"/>
        <v>0.50798316681623246</v>
      </c>
      <c r="AN31" s="157">
        <f t="shared" si="53"/>
        <v>0.49726565111971294</v>
      </c>
      <c r="AO31" s="157">
        <f t="shared" si="54"/>
        <v>0.53652846921584385</v>
      </c>
      <c r="AP31" s="157">
        <f t="shared" si="55"/>
        <v>0.5373482716568041</v>
      </c>
      <c r="AQ31" s="157">
        <f t="shared" si="56"/>
        <v>0.78173472362263119</v>
      </c>
      <c r="AR31" s="157">
        <f t="shared" si="57"/>
        <v>0.56172228676028879</v>
      </c>
      <c r="AS31" s="157">
        <f t="shared" si="58"/>
        <v>0.61636897129854362</v>
      </c>
      <c r="AT31" s="157">
        <f t="shared" si="59"/>
        <v>0.51111633914897814</v>
      </c>
      <c r="AU31" s="157">
        <f t="shared" si="60"/>
        <v>0.68755779975583464</v>
      </c>
      <c r="AV31" s="157"/>
      <c r="AW31" s="52"/>
      <c r="AY31" s="105"/>
      <c r="AZ31" s="105"/>
    </row>
    <row r="32" spans="1:52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54">
        <v>212281.96000000005</v>
      </c>
      <c r="O32" s="119"/>
      <c r="P32" s="52" t="str">
        <f t="shared" si="62"/>
        <v/>
      </c>
      <c r="R32" s="109" t="s">
        <v>76</v>
      </c>
      <c r="S32" s="19">
        <v>6997.9059999999999</v>
      </c>
      <c r="T32" s="154">
        <v>5641.7790000000005</v>
      </c>
      <c r="U32" s="154">
        <v>6955.6630000000014</v>
      </c>
      <c r="V32" s="154">
        <v>8794.5019999999968</v>
      </c>
      <c r="W32" s="154">
        <v>7652.6419999999989</v>
      </c>
      <c r="X32" s="154">
        <v>8505.6460000000006</v>
      </c>
      <c r="Y32" s="154">
        <v>6662.3990000000013</v>
      </c>
      <c r="Z32" s="154">
        <v>10370.893000000004</v>
      </c>
      <c r="AA32" s="154">
        <v>11386.056</v>
      </c>
      <c r="AB32" s="154">
        <v>12901.989000000001</v>
      </c>
      <c r="AC32" s="154">
        <v>14090.422</v>
      </c>
      <c r="AD32" s="154">
        <v>12972.172999999997</v>
      </c>
      <c r="AE32" s="154">
        <v>15054.097000000005</v>
      </c>
      <c r="AF32" s="119"/>
      <c r="AG32" s="52" t="str">
        <f t="shared" si="63"/>
        <v/>
      </c>
      <c r="AI32" s="125">
        <f t="shared" si="48"/>
        <v>0.4117380456536428</v>
      </c>
      <c r="AJ32" s="157">
        <f t="shared" si="49"/>
        <v>0.45017323810756427</v>
      </c>
      <c r="AK32" s="157">
        <f t="shared" si="50"/>
        <v>0.53052169146380823</v>
      </c>
      <c r="AL32" s="157">
        <f t="shared" si="51"/>
        <v>0.79315079340313666</v>
      </c>
      <c r="AM32" s="157">
        <f t="shared" si="52"/>
        <v>0.54920904241465762</v>
      </c>
      <c r="AN32" s="157">
        <f t="shared" si="53"/>
        <v>0.49231320433642595</v>
      </c>
      <c r="AO32" s="157">
        <f t="shared" si="54"/>
        <v>0.55148844538658548</v>
      </c>
      <c r="AP32" s="157">
        <f t="shared" si="55"/>
        <v>0.52949059732220316</v>
      </c>
      <c r="AQ32" s="157">
        <f t="shared" si="56"/>
        <v>0.75728905420077208</v>
      </c>
      <c r="AR32" s="157">
        <f t="shared" si="57"/>
        <v>0.52733538616375741</v>
      </c>
      <c r="AS32" s="157">
        <f t="shared" si="58"/>
        <v>0.60476032121983347</v>
      </c>
      <c r="AT32" s="157">
        <f t="shared" si="59"/>
        <v>0.54429927333323636</v>
      </c>
      <c r="AU32" s="157">
        <f t="shared" si="60"/>
        <v>0.70915573796284903</v>
      </c>
      <c r="AV32" s="157"/>
      <c r="AW32" s="52"/>
      <c r="AY32" s="105"/>
      <c r="AZ32" s="105"/>
    </row>
    <row r="33" spans="1:52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54">
        <v>296994.00000000006</v>
      </c>
      <c r="O33" s="119"/>
      <c r="P33" s="52" t="str">
        <f t="shared" si="62"/>
        <v/>
      </c>
      <c r="R33" s="109" t="s">
        <v>77</v>
      </c>
      <c r="S33" s="19">
        <v>5233.5920000000015</v>
      </c>
      <c r="T33" s="154">
        <v>6774.5830000000024</v>
      </c>
      <c r="U33" s="154">
        <v>6184.9250000000011</v>
      </c>
      <c r="V33" s="154">
        <v>12346.015000000001</v>
      </c>
      <c r="W33" s="154">
        <v>9823.5429999999997</v>
      </c>
      <c r="X33" s="154">
        <v>9567.4180000000015</v>
      </c>
      <c r="Y33" s="154">
        <v>8927.2699999999986</v>
      </c>
      <c r="Z33" s="154">
        <v>11110.941999999997</v>
      </c>
      <c r="AA33" s="154">
        <v>11997.332</v>
      </c>
      <c r="AB33" s="154">
        <v>12224.240000000003</v>
      </c>
      <c r="AC33" s="154">
        <v>10503.531999999996</v>
      </c>
      <c r="AD33" s="154">
        <v>13714.956999999997</v>
      </c>
      <c r="AE33" s="154">
        <v>20017.547999999999</v>
      </c>
      <c r="AF33" s="119"/>
      <c r="AG33" s="52" t="str">
        <f t="shared" si="63"/>
        <v/>
      </c>
      <c r="AI33" s="125">
        <f t="shared" si="48"/>
        <v>0.49547514696423517</v>
      </c>
      <c r="AJ33" s="157">
        <f t="shared" si="49"/>
        <v>0.46184732439637305</v>
      </c>
      <c r="AK33" s="157">
        <f t="shared" si="50"/>
        <v>0.58455084732547036</v>
      </c>
      <c r="AL33" s="157">
        <f t="shared" si="51"/>
        <v>0.78769456194735565</v>
      </c>
      <c r="AM33" s="157">
        <f t="shared" si="52"/>
        <v>0.4740445861025222</v>
      </c>
      <c r="AN33" s="157">
        <f t="shared" si="53"/>
        <v>0.52641405214864356</v>
      </c>
      <c r="AO33" s="157">
        <f t="shared" si="54"/>
        <v>0.57203930554337168</v>
      </c>
      <c r="AP33" s="157">
        <f t="shared" si="55"/>
        <v>0.53330507840023977</v>
      </c>
      <c r="AQ33" s="157">
        <f t="shared" si="56"/>
        <v>0.97449836694611214</v>
      </c>
      <c r="AR33" s="157">
        <f t="shared" si="57"/>
        <v>0.53612416504160132</v>
      </c>
      <c r="AS33" s="157">
        <f t="shared" si="58"/>
        <v>0.50677934421259097</v>
      </c>
      <c r="AT33" s="157">
        <f t="shared" si="59"/>
        <v>0.50484087413609458</v>
      </c>
      <c r="AU33" s="157">
        <f t="shared" si="60"/>
        <v>0.67400513141679608</v>
      </c>
      <c r="AV33" s="157"/>
      <c r="AW33" s="52"/>
      <c r="AY33" s="105"/>
      <c r="AZ33" s="105"/>
    </row>
    <row r="34" spans="1:52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54">
        <v>222974.87999999986</v>
      </c>
      <c r="O34" s="119"/>
      <c r="P34" s="52" t="str">
        <f t="shared" si="62"/>
        <v/>
      </c>
      <c r="R34" s="109" t="s">
        <v>78</v>
      </c>
      <c r="S34" s="19">
        <v>8418.2340000000022</v>
      </c>
      <c r="T34" s="154">
        <v>4390.6889999999994</v>
      </c>
      <c r="U34" s="154">
        <v>6848.4070000000011</v>
      </c>
      <c r="V34" s="154">
        <v>11167.32799999999</v>
      </c>
      <c r="W34" s="154">
        <v>8872.2850000000017</v>
      </c>
      <c r="X34" s="154">
        <v>11662.620000000006</v>
      </c>
      <c r="Y34" s="154">
        <v>9423.9899999999961</v>
      </c>
      <c r="Z34" s="154">
        <v>14481.375000000004</v>
      </c>
      <c r="AA34" s="154">
        <v>12803.287</v>
      </c>
      <c r="AB34" s="154">
        <v>13718.046000000006</v>
      </c>
      <c r="AC34" s="154">
        <v>12228.946999999995</v>
      </c>
      <c r="AD34" s="154">
        <v>14526.821999999995</v>
      </c>
      <c r="AE34" s="154">
        <v>14380.717000000002</v>
      </c>
      <c r="AF34" s="119"/>
      <c r="AG34" s="52" t="str">
        <f t="shared" si="63"/>
        <v/>
      </c>
      <c r="AI34" s="125">
        <f t="shared" si="48"/>
        <v>0.48672862985073784</v>
      </c>
      <c r="AJ34" s="157">
        <f t="shared" si="49"/>
        <v>0.49688825876595721</v>
      </c>
      <c r="AK34" s="157">
        <f t="shared" si="50"/>
        <v>0.56924809937044796</v>
      </c>
      <c r="AL34" s="157">
        <f t="shared" si="51"/>
        <v>0.78543559483657488</v>
      </c>
      <c r="AM34" s="157">
        <f t="shared" si="52"/>
        <v>0.54207508867396426</v>
      </c>
      <c r="AN34" s="157">
        <f t="shared" si="53"/>
        <v>0.51283586940978365</v>
      </c>
      <c r="AO34" s="157">
        <f t="shared" si="54"/>
        <v>0.58706569068968495</v>
      </c>
      <c r="AP34" s="157">
        <f t="shared" si="55"/>
        <v>0.58568978626091728</v>
      </c>
      <c r="AQ34" s="157">
        <f t="shared" si="56"/>
        <v>0.80425854872244606</v>
      </c>
      <c r="AR34" s="157">
        <f t="shared" si="57"/>
        <v>0.55167855015599043</v>
      </c>
      <c r="AS34" s="157">
        <f t="shared" si="58"/>
        <v>0.60866792877006426</v>
      </c>
      <c r="AT34" s="157">
        <f t="shared" si="59"/>
        <v>0.52479645779906703</v>
      </c>
      <c r="AU34" s="157">
        <f t="shared" si="60"/>
        <v>0.64494785242176211</v>
      </c>
      <c r="AV34" s="157"/>
      <c r="AW34" s="52"/>
      <c r="AY34" s="105"/>
      <c r="AZ34" s="105"/>
    </row>
    <row r="35" spans="1:52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54">
        <v>235042.49999999983</v>
      </c>
      <c r="O35" s="119"/>
      <c r="P35" s="52" t="str">
        <f t="shared" si="62"/>
        <v/>
      </c>
      <c r="R35" s="109" t="s">
        <v>79</v>
      </c>
      <c r="S35" s="19">
        <v>8202.5570000000007</v>
      </c>
      <c r="T35" s="154">
        <v>7142.6719999999987</v>
      </c>
      <c r="U35" s="154">
        <v>8489.8880000000008</v>
      </c>
      <c r="V35" s="154">
        <v>14058.68400000001</v>
      </c>
      <c r="W35" s="154">
        <v>13129.382000000001</v>
      </c>
      <c r="X35" s="154">
        <v>12275.063000000002</v>
      </c>
      <c r="Y35" s="154">
        <v>8407.0900000000038</v>
      </c>
      <c r="Z35" s="154">
        <v>11587.890000000009</v>
      </c>
      <c r="AA35" s="154">
        <v>14215.772000000001</v>
      </c>
      <c r="AB35" s="154">
        <v>14177.262000000006</v>
      </c>
      <c r="AC35" s="154">
        <v>16500.630999999998</v>
      </c>
      <c r="AD35" s="154">
        <v>15555.110999999997</v>
      </c>
      <c r="AE35" s="154">
        <v>16554.87</v>
      </c>
      <c r="AF35" s="119"/>
      <c r="AG35" s="52" t="str">
        <f t="shared" si="63"/>
        <v/>
      </c>
      <c r="AI35" s="125">
        <f t="shared" si="48"/>
        <v>0.53410624801970208</v>
      </c>
      <c r="AJ35" s="157">
        <f t="shared" si="49"/>
        <v>0.48911992034573448</v>
      </c>
      <c r="AK35" s="157">
        <f t="shared" si="50"/>
        <v>0.65603956133015395</v>
      </c>
      <c r="AL35" s="157">
        <f t="shared" si="51"/>
        <v>0.7829523620224994</v>
      </c>
      <c r="AM35" s="157">
        <f t="shared" si="52"/>
        <v>0.48743234098377025</v>
      </c>
      <c r="AN35" s="157">
        <f t="shared" si="53"/>
        <v>0.51699036414929667</v>
      </c>
      <c r="AO35" s="157">
        <f t="shared" si="54"/>
        <v>0.56911382540516675</v>
      </c>
      <c r="AP35" s="157">
        <f t="shared" si="55"/>
        <v>0.55942287943501878</v>
      </c>
      <c r="AQ35" s="157">
        <f t="shared" si="56"/>
        <v>0.8067909093137946</v>
      </c>
      <c r="AR35" s="157">
        <f t="shared" si="57"/>
        <v>0.5090389090704629</v>
      </c>
      <c r="AS35" s="157">
        <f t="shared" si="58"/>
        <v>0.57789179127346701</v>
      </c>
      <c r="AT35" s="157">
        <f t="shared" si="59"/>
        <v>0.55789707265191923</v>
      </c>
      <c r="AU35" s="157">
        <f t="shared" si="60"/>
        <v>0.70433517342608298</v>
      </c>
      <c r="AV35" s="157"/>
      <c r="AW35" s="52"/>
      <c r="AY35" s="105"/>
      <c r="AZ35" s="105"/>
    </row>
    <row r="36" spans="1:52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54">
        <v>238079.20999999993</v>
      </c>
      <c r="O36" s="119"/>
      <c r="P36" s="52" t="str">
        <f t="shared" si="62"/>
        <v/>
      </c>
      <c r="R36" s="109" t="s">
        <v>80</v>
      </c>
      <c r="S36" s="19">
        <v>7606.0559999999978</v>
      </c>
      <c r="T36" s="154">
        <v>8313.0869999999995</v>
      </c>
      <c r="U36" s="154">
        <v>6909.0559999999987</v>
      </c>
      <c r="V36" s="154">
        <v>9139.0069999999996</v>
      </c>
      <c r="W36" s="154">
        <v>8531.6860000000033</v>
      </c>
      <c r="X36" s="154">
        <v>10841.422999999999</v>
      </c>
      <c r="Y36" s="154">
        <v>9653.1510000000035</v>
      </c>
      <c r="Z36" s="154">
        <v>9956.3179999999975</v>
      </c>
      <c r="AA36" s="154">
        <v>13765.152</v>
      </c>
      <c r="AB36" s="154">
        <v>14750.275999999996</v>
      </c>
      <c r="AC36" s="154">
        <v>15789.42300000001</v>
      </c>
      <c r="AD36" s="154">
        <v>12744.038000000008</v>
      </c>
      <c r="AE36" s="154">
        <v>16099.816000000001</v>
      </c>
      <c r="AF36" s="119"/>
      <c r="AG36" s="52" t="str">
        <f t="shared" si="63"/>
        <v/>
      </c>
      <c r="AI36" s="125">
        <f t="shared" si="48"/>
        <v>0.44176385961468218</v>
      </c>
      <c r="AJ36" s="157">
        <f t="shared" si="49"/>
        <v>0.42017785877420555</v>
      </c>
      <c r="AK36" s="157">
        <f t="shared" si="50"/>
        <v>0.63948363387771534</v>
      </c>
      <c r="AL36" s="157">
        <f t="shared" si="51"/>
        <v>0.71120273013234991</v>
      </c>
      <c r="AM36" s="157">
        <f t="shared" si="52"/>
        <v>0.43360371542738207</v>
      </c>
      <c r="AN36" s="157">
        <f t="shared" si="53"/>
        <v>0.45907066820991294</v>
      </c>
      <c r="AO36" s="157">
        <f t="shared" si="54"/>
        <v>0.59928518991605073</v>
      </c>
      <c r="AP36" s="157">
        <f t="shared" si="55"/>
        <v>0.5807675710119673</v>
      </c>
      <c r="AQ36" s="157">
        <f t="shared" si="56"/>
        <v>0.76451061502797446</v>
      </c>
      <c r="AR36" s="157">
        <f t="shared" si="57"/>
        <v>0.49793317713264845</v>
      </c>
      <c r="AS36" s="157">
        <f t="shared" si="58"/>
        <v>0.55159727832865624</v>
      </c>
      <c r="AT36" s="157">
        <f t="shared" si="59"/>
        <v>0.58152630944673145</v>
      </c>
      <c r="AU36" s="157">
        <f t="shared" si="60"/>
        <v>0.67623779497588243</v>
      </c>
      <c r="AV36" s="157"/>
      <c r="AW36" s="52"/>
      <c r="AY36" s="105"/>
      <c r="AZ36" s="105"/>
    </row>
    <row r="37" spans="1:52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54">
        <v>268684.67999999988</v>
      </c>
      <c r="O37" s="119"/>
      <c r="P37" s="52" t="str">
        <f t="shared" si="62"/>
        <v/>
      </c>
      <c r="R37" s="109" t="s">
        <v>81</v>
      </c>
      <c r="S37" s="19">
        <v>8950.255000000001</v>
      </c>
      <c r="T37" s="154">
        <v>8091.360999999999</v>
      </c>
      <c r="U37" s="154">
        <v>7317.6259999999966</v>
      </c>
      <c r="V37" s="154">
        <v>9009.7860000000001</v>
      </c>
      <c r="W37" s="154">
        <v>11821.654999999999</v>
      </c>
      <c r="X37" s="154">
        <v>8422.7539999999954</v>
      </c>
      <c r="Y37" s="154">
        <v>8932.4599999999973</v>
      </c>
      <c r="Z37" s="154">
        <v>10856.737000000006</v>
      </c>
      <c r="AA37" s="154">
        <v>13503.767</v>
      </c>
      <c r="AB37" s="154">
        <v>13395.533000000005</v>
      </c>
      <c r="AC37" s="154">
        <v>12829.427999999996</v>
      </c>
      <c r="AD37" s="154">
        <v>12358.695999999998</v>
      </c>
      <c r="AE37" s="154">
        <v>18338.251</v>
      </c>
      <c r="AF37" s="119"/>
      <c r="AG37" s="52" t="str">
        <f t="shared" si="63"/>
        <v/>
      </c>
      <c r="AI37" s="125">
        <f t="shared" si="48"/>
        <v>0.48486363856011194</v>
      </c>
      <c r="AJ37" s="157">
        <f t="shared" si="49"/>
        <v>0.56136104589017211</v>
      </c>
      <c r="AK37" s="157">
        <f t="shared" si="50"/>
        <v>0.91494056270845225</v>
      </c>
      <c r="AL37" s="157">
        <f t="shared" si="51"/>
        <v>0.73397337983951261</v>
      </c>
      <c r="AM37" s="157">
        <f t="shared" si="52"/>
        <v>0.54686443981211563</v>
      </c>
      <c r="AN37" s="157">
        <f t="shared" si="53"/>
        <v>0.55361740351046873</v>
      </c>
      <c r="AO37" s="157">
        <f t="shared" si="54"/>
        <v>0.59768837923984341</v>
      </c>
      <c r="AP37" s="157">
        <f t="shared" si="55"/>
        <v>0.78949101429546453</v>
      </c>
      <c r="AQ37" s="157">
        <f t="shared" si="56"/>
        <v>0.85577312393822647</v>
      </c>
      <c r="AR37" s="157">
        <f t="shared" si="57"/>
        <v>0.5392227587309858</v>
      </c>
      <c r="AS37" s="157">
        <f t="shared" si="58"/>
        <v>0.66185996306935324</v>
      </c>
      <c r="AT37" s="157">
        <f t="shared" si="59"/>
        <v>0.66577682346880351</v>
      </c>
      <c r="AU37" s="157">
        <f t="shared" si="60"/>
        <v>0.68251941271828409</v>
      </c>
      <c r="AV37" s="157"/>
      <c r="AW37" s="52"/>
      <c r="AY37" s="105"/>
      <c r="AZ37" s="105"/>
    </row>
    <row r="38" spans="1:52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54">
        <v>212878.01</v>
      </c>
      <c r="O38" s="119"/>
      <c r="P38" s="52" t="str">
        <f t="shared" si="62"/>
        <v/>
      </c>
      <c r="R38" s="109" t="s">
        <v>82</v>
      </c>
      <c r="S38" s="19">
        <v>8836.2159999999967</v>
      </c>
      <c r="T38" s="154">
        <v>6184.2449999999999</v>
      </c>
      <c r="U38" s="154">
        <v>6843.8590000000013</v>
      </c>
      <c r="V38" s="154">
        <v>12325.401000000003</v>
      </c>
      <c r="W38" s="154">
        <v>11790.632999999998</v>
      </c>
      <c r="X38" s="154">
        <v>8857.4580000000024</v>
      </c>
      <c r="Y38" s="154">
        <v>10603.755000000001</v>
      </c>
      <c r="Z38" s="154">
        <v>13090.348000000009</v>
      </c>
      <c r="AA38" s="154">
        <v>16694.899000000001</v>
      </c>
      <c r="AB38" s="154">
        <v>17343.396999999994</v>
      </c>
      <c r="AC38" s="154">
        <v>14141.986999999999</v>
      </c>
      <c r="AD38" s="154">
        <v>13795.060000000012</v>
      </c>
      <c r="AE38" s="154">
        <v>14443.265999999998</v>
      </c>
      <c r="AF38" s="119"/>
      <c r="AG38" s="52" t="str">
        <f t="shared" si="63"/>
        <v/>
      </c>
      <c r="AI38" s="125">
        <f t="shared" si="48"/>
        <v>0.50547976786025839</v>
      </c>
      <c r="AJ38" s="157">
        <f t="shared" si="49"/>
        <v>0.61364183688748253</v>
      </c>
      <c r="AK38" s="157">
        <f t="shared" si="50"/>
        <v>0.99143989040046498</v>
      </c>
      <c r="AL38" s="157">
        <f t="shared" si="51"/>
        <v>0.79860824444016809</v>
      </c>
      <c r="AM38" s="157">
        <f t="shared" si="52"/>
        <v>0.61462071336796531</v>
      </c>
      <c r="AN38" s="157">
        <f t="shared" si="53"/>
        <v>0.7179397354111039</v>
      </c>
      <c r="AO38" s="157">
        <f t="shared" si="54"/>
        <v>0.76149967195295487</v>
      </c>
      <c r="AP38" s="157">
        <f t="shared" si="55"/>
        <v>0.82067211196453671</v>
      </c>
      <c r="AQ38" s="157">
        <f t="shared" si="56"/>
        <v>0.76712936250314256</v>
      </c>
      <c r="AR38" s="157">
        <f t="shared" si="57"/>
        <v>0.61919728263479246</v>
      </c>
      <c r="AS38" s="157">
        <f t="shared" si="58"/>
        <v>0.63990474451207224</v>
      </c>
      <c r="AT38" s="157">
        <f t="shared" si="59"/>
        <v>0.62152586797883858</v>
      </c>
      <c r="AU38" s="157">
        <f t="shared" si="60"/>
        <v>0.67847618455283365</v>
      </c>
      <c r="AV38" s="157"/>
      <c r="AW38" s="52"/>
      <c r="AY38" s="105"/>
      <c r="AZ38" s="105"/>
    </row>
    <row r="39" spans="1:52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54">
        <v>249073.47999999992</v>
      </c>
      <c r="O39" s="119"/>
      <c r="P39" s="52" t="str">
        <f t="shared" si="62"/>
        <v/>
      </c>
      <c r="R39" s="109" t="s">
        <v>83</v>
      </c>
      <c r="S39" s="19">
        <v>8561.616</v>
      </c>
      <c r="T39" s="154">
        <v>7679.9049999999988</v>
      </c>
      <c r="U39" s="154">
        <v>10402.912</v>
      </c>
      <c r="V39" s="154">
        <v>7707.6290000000035</v>
      </c>
      <c r="W39" s="154">
        <v>12654.747000000003</v>
      </c>
      <c r="X39" s="154">
        <v>9979.3469999999979</v>
      </c>
      <c r="Y39" s="154">
        <v>10712.686999999996</v>
      </c>
      <c r="Z39" s="154">
        <v>11080.005999999999</v>
      </c>
      <c r="AA39" s="154">
        <v>17646.002</v>
      </c>
      <c r="AB39" s="154">
        <v>15712.195000000003</v>
      </c>
      <c r="AC39" s="154">
        <v>14615.516000000009</v>
      </c>
      <c r="AD39" s="154">
        <v>15584.514000000003</v>
      </c>
      <c r="AE39" s="154">
        <v>19142.527999999995</v>
      </c>
      <c r="AF39" s="119"/>
      <c r="AG39" s="52" t="str">
        <f t="shared" si="63"/>
        <v/>
      </c>
      <c r="AI39" s="125">
        <f t="shared" ref="AI39:AJ45" si="65">(S39/B39)*10</f>
        <v>0.59655396247491954</v>
      </c>
      <c r="AJ39" s="157">
        <f t="shared" si="65"/>
        <v>0.7101543245465749</v>
      </c>
      <c r="AK39" s="157">
        <f t="shared" ref="AK39:AS41" si="66">IF(U39="","",(U39/D39)*10)</f>
        <v>0.82659295097689434</v>
      </c>
      <c r="AL39" s="157">
        <f t="shared" si="66"/>
        <v>0.75542927217629385</v>
      </c>
      <c r="AM39" s="157">
        <f t="shared" si="66"/>
        <v>0.66232957299169615</v>
      </c>
      <c r="AN39" s="157">
        <f t="shared" si="66"/>
        <v>0.69529221532504837</v>
      </c>
      <c r="AO39" s="157">
        <f t="shared" si="66"/>
        <v>0.70882922115899427</v>
      </c>
      <c r="AP39" s="157">
        <f t="shared" si="66"/>
        <v>0.81643127472411259</v>
      </c>
      <c r="AQ39" s="157">
        <f t="shared" si="66"/>
        <v>0.6555002561116402</v>
      </c>
      <c r="AR39" s="157">
        <f t="shared" si="66"/>
        <v>0.68927659143619546</v>
      </c>
      <c r="AS39" s="157">
        <f t="shared" si="66"/>
        <v>0.64689754420867462</v>
      </c>
      <c r="AT39" s="157">
        <f t="shared" ref="AT39:AT41" si="67">IF(AD39="","",(AD39/M39)*10)</f>
        <v>0.72799787288130147</v>
      </c>
      <c r="AU39" s="157">
        <f t="shared" ref="AU39:AV41" si="68">IF(AE39="","",(AE39/N39)*10)</f>
        <v>0.76854942565543316</v>
      </c>
      <c r="AV39" s="157"/>
      <c r="AW39" s="52"/>
      <c r="AY39" s="105"/>
      <c r="AZ39" s="105"/>
    </row>
    <row r="40" spans="1:52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54">
        <v>271281.85000000003</v>
      </c>
      <c r="O40" s="119"/>
      <c r="P40" s="52" t="str">
        <f t="shared" si="62"/>
        <v/>
      </c>
      <c r="R40" s="110" t="s">
        <v>84</v>
      </c>
      <c r="S40" s="19">
        <v>8577.6339999999964</v>
      </c>
      <c r="T40" s="154">
        <v>10729.738000000001</v>
      </c>
      <c r="U40" s="154">
        <v>8400.3320000000022</v>
      </c>
      <c r="V40" s="154">
        <v>14080.129999999997</v>
      </c>
      <c r="W40" s="154">
        <v>13582.820000000003</v>
      </c>
      <c r="X40" s="154">
        <v>9345.7980000000007</v>
      </c>
      <c r="Y40" s="154">
        <v>11478.792000000003</v>
      </c>
      <c r="Z40" s="154">
        <v>14722.865999999998</v>
      </c>
      <c r="AA40" s="154">
        <v>13500.736999999999</v>
      </c>
      <c r="AB40" s="154">
        <v>16104.085999999999</v>
      </c>
      <c r="AC40" s="154">
        <v>14131.660999999996</v>
      </c>
      <c r="AD40" s="154">
        <v>17317.553000000004</v>
      </c>
      <c r="AE40" s="154">
        <v>17834.660999999993</v>
      </c>
      <c r="AF40" s="119"/>
      <c r="AG40" s="52" t="str">
        <f t="shared" si="63"/>
        <v/>
      </c>
      <c r="AI40" s="125">
        <f t="shared" si="65"/>
        <v>0.56128924309160388</v>
      </c>
      <c r="AJ40" s="157">
        <f t="shared" si="65"/>
        <v>0.49567972006947647</v>
      </c>
      <c r="AK40" s="157">
        <f t="shared" si="66"/>
        <v>0.9790091257525988</v>
      </c>
      <c r="AL40" s="157">
        <f t="shared" si="66"/>
        <v>0.61228139027468687</v>
      </c>
      <c r="AM40" s="157">
        <f t="shared" si="66"/>
        <v>0.5822210241113337</v>
      </c>
      <c r="AN40" s="157">
        <f t="shared" si="66"/>
        <v>0.62664828118918259</v>
      </c>
      <c r="AO40" s="157">
        <f t="shared" si="66"/>
        <v>0.67665809142176681</v>
      </c>
      <c r="AP40" s="157">
        <f t="shared" si="66"/>
        <v>0.91161704676855315</v>
      </c>
      <c r="AQ40" s="157">
        <f t="shared" si="66"/>
        <v>0.66978639445387611</v>
      </c>
      <c r="AR40" s="157">
        <f t="shared" si="66"/>
        <v>0.69632467581771174</v>
      </c>
      <c r="AS40" s="157">
        <f t="shared" si="66"/>
        <v>0.56670328216974419</v>
      </c>
      <c r="AT40" s="157">
        <f t="shared" si="67"/>
        <v>0.70671261274209851</v>
      </c>
      <c r="AU40" s="157">
        <f t="shared" si="68"/>
        <v>0.65742182899445689</v>
      </c>
      <c r="AV40" s="157"/>
      <c r="AW40" s="52"/>
      <c r="AY40" s="105"/>
      <c r="AZ40" s="105"/>
    </row>
    <row r="41" spans="1:52" ht="20.100000000000001" customHeight="1" thickBot="1" x14ac:dyDescent="0.3">
      <c r="A41" s="35" t="str">
        <f>A19</f>
        <v>jan-fev</v>
      </c>
      <c r="B41" s="167">
        <f>B29+B30</f>
        <v>215668.15999999997</v>
      </c>
      <c r="C41" s="168">
        <f t="shared" ref="C41:O41" si="69">C29+C30</f>
        <v>234503.38</v>
      </c>
      <c r="D41" s="168">
        <f t="shared" si="69"/>
        <v>201937.13999999998</v>
      </c>
      <c r="E41" s="168">
        <f t="shared" si="69"/>
        <v>191015.46000000002</v>
      </c>
      <c r="F41" s="168">
        <f t="shared" si="69"/>
        <v>359780.38</v>
      </c>
      <c r="G41" s="168">
        <f t="shared" si="69"/>
        <v>354606.55999999988</v>
      </c>
      <c r="H41" s="168">
        <f t="shared" si="69"/>
        <v>288262.13</v>
      </c>
      <c r="I41" s="168">
        <f t="shared" si="69"/>
        <v>345368.85</v>
      </c>
      <c r="J41" s="168">
        <f t="shared" si="69"/>
        <v>208838.48</v>
      </c>
      <c r="K41" s="168">
        <f t="shared" si="69"/>
        <v>439857.92000000004</v>
      </c>
      <c r="L41" s="168">
        <f t="shared" si="69"/>
        <v>431274.55</v>
      </c>
      <c r="M41" s="168">
        <f t="shared" si="69"/>
        <v>470901.72000000026</v>
      </c>
      <c r="N41" s="168">
        <f t="shared" si="69"/>
        <v>463441.5499999997</v>
      </c>
      <c r="O41" s="169">
        <f t="shared" si="69"/>
        <v>484580.26999999979</v>
      </c>
      <c r="P41" s="61">
        <f t="shared" si="62"/>
        <v>4.561248338652437E-2</v>
      </c>
      <c r="R41" s="109"/>
      <c r="S41" s="167">
        <f>S29+S30</f>
        <v>9785.4160000000011</v>
      </c>
      <c r="T41" s="168">
        <f t="shared" ref="T41:AF41" si="70">T29+T30</f>
        <v>10285.807000000001</v>
      </c>
      <c r="U41" s="168">
        <f t="shared" si="70"/>
        <v>10165.664000000001</v>
      </c>
      <c r="V41" s="168">
        <f t="shared" si="70"/>
        <v>15625.914000000001</v>
      </c>
      <c r="W41" s="168">
        <f t="shared" si="70"/>
        <v>18202.322999999997</v>
      </c>
      <c r="X41" s="168">
        <f t="shared" si="70"/>
        <v>17175.27</v>
      </c>
      <c r="Y41" s="168">
        <f t="shared" si="70"/>
        <v>15777.740000000002</v>
      </c>
      <c r="Z41" s="168">
        <f t="shared" si="70"/>
        <v>18994.616000000002</v>
      </c>
      <c r="AA41" s="168">
        <f t="shared" si="70"/>
        <v>17631.010000000002</v>
      </c>
      <c r="AB41" s="168">
        <f t="shared" si="70"/>
        <v>25637.415999999997</v>
      </c>
      <c r="AC41" s="168">
        <f t="shared" si="70"/>
        <v>26634.241000000002</v>
      </c>
      <c r="AD41" s="168">
        <f t="shared" si="70"/>
        <v>24181.203999999998</v>
      </c>
      <c r="AE41" s="168">
        <f t="shared" si="70"/>
        <v>28999.673000000003</v>
      </c>
      <c r="AF41" s="169">
        <f t="shared" si="70"/>
        <v>30331.169000000002</v>
      </c>
      <c r="AG41" s="61">
        <f t="shared" si="63"/>
        <v>4.5914172894294329E-2</v>
      </c>
      <c r="AI41" s="172">
        <f t="shared" si="65"/>
        <v>0.4537255754396014</v>
      </c>
      <c r="AJ41" s="173">
        <f t="shared" si="65"/>
        <v>0.43862084205353458</v>
      </c>
      <c r="AK41" s="173">
        <f t="shared" si="66"/>
        <v>0.50340734745475757</v>
      </c>
      <c r="AL41" s="173">
        <f t="shared" si="66"/>
        <v>0.81804446613902349</v>
      </c>
      <c r="AM41" s="173">
        <f t="shared" si="66"/>
        <v>0.50592872796454313</v>
      </c>
      <c r="AN41" s="173">
        <f t="shared" si="66"/>
        <v>0.48434721568602701</v>
      </c>
      <c r="AO41" s="173">
        <f t="shared" si="66"/>
        <v>0.54734002000193371</v>
      </c>
      <c r="AP41" s="173">
        <f t="shared" si="66"/>
        <v>0.54998057873488015</v>
      </c>
      <c r="AQ41" s="173">
        <f t="shared" si="66"/>
        <v>0.84424144439281501</v>
      </c>
      <c r="AR41" s="173">
        <f t="shared" si="66"/>
        <v>0.58285675519949698</v>
      </c>
      <c r="AS41" s="173">
        <f t="shared" si="66"/>
        <v>0.61757043164267411</v>
      </c>
      <c r="AT41" s="173">
        <f t="shared" si="67"/>
        <v>0.51350850873936038</v>
      </c>
      <c r="AU41" s="173">
        <f t="shared" si="68"/>
        <v>0.62574607304847873</v>
      </c>
      <c r="AV41" s="173">
        <f t="shared" si="68"/>
        <v>0.62592661892734547</v>
      </c>
      <c r="AW41" s="61">
        <f t="shared" ref="AW40:AW45" si="71">IF(AV41="","",(AV41-AU41)/AU41)</f>
        <v>2.8852898426858534E-4</v>
      </c>
      <c r="AY41" s="105"/>
      <c r="AZ41" s="105"/>
    </row>
    <row r="42" spans="1:52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N42" si="72">SUM(E29:E31)</f>
        <v>269354.83</v>
      </c>
      <c r="F42" s="154">
        <f t="shared" si="72"/>
        <v>518885.16000000003</v>
      </c>
      <c r="G42" s="154">
        <f t="shared" si="72"/>
        <v>534367.81999999983</v>
      </c>
      <c r="H42" s="154">
        <f t="shared" si="72"/>
        <v>446495.15</v>
      </c>
      <c r="I42" s="154">
        <f t="shared" si="72"/>
        <v>530104.43999999994</v>
      </c>
      <c r="J42" s="154">
        <f t="shared" si="72"/>
        <v>340089.82</v>
      </c>
      <c r="K42" s="154">
        <f t="shared" si="72"/>
        <v>649570.5</v>
      </c>
      <c r="L42" s="154">
        <f t="shared" si="72"/>
        <v>640253.84</v>
      </c>
      <c r="M42" s="154">
        <f t="shared" ref="M42" si="73">SUM(M29:M31)</f>
        <v>817451.96000000066</v>
      </c>
      <c r="N42" s="154">
        <f t="shared" si="72"/>
        <v>660447.13999999978</v>
      </c>
      <c r="O42" s="119" t="str">
        <f>IF(O31="","",SUM(O29:O31))</f>
        <v/>
      </c>
      <c r="P42" s="61" t="str">
        <f t="shared" si="62"/>
        <v/>
      </c>
      <c r="R42" s="108" t="s">
        <v>85</v>
      </c>
      <c r="S42" s="19">
        <f>SUM(S29:S31)</f>
        <v>17209.863000000001</v>
      </c>
      <c r="T42" s="154">
        <f>SUM(T29:T31)</f>
        <v>15796.161</v>
      </c>
      <c r="U42" s="154">
        <f>SUM(U29:U31)</f>
        <v>16995.894999999997</v>
      </c>
      <c r="V42" s="154">
        <f t="shared" ref="V42:AE42" si="74">SUM(V29:V31)</f>
        <v>22740.453000000001</v>
      </c>
      <c r="W42" s="154">
        <f t="shared" si="74"/>
        <v>26284.577999999994</v>
      </c>
      <c r="X42" s="154">
        <f t="shared" si="74"/>
        <v>26114.18</v>
      </c>
      <c r="Y42" s="154">
        <f t="shared" si="74"/>
        <v>24267.392</v>
      </c>
      <c r="Z42" s="154">
        <f t="shared" si="74"/>
        <v>28921.351000000002</v>
      </c>
      <c r="AA42" s="154">
        <f t="shared" si="74"/>
        <v>27891.383000000002</v>
      </c>
      <c r="AB42" s="154">
        <f t="shared" si="74"/>
        <v>37417.438999999998</v>
      </c>
      <c r="AC42" s="154">
        <f t="shared" si="74"/>
        <v>39515.076000000001</v>
      </c>
      <c r="AD42" s="154">
        <f t="shared" ref="AD42:AE42" si="75">SUM(AD29:AD31)</f>
        <v>41893.952999999994</v>
      </c>
      <c r="AE42" s="154">
        <f t="shared" si="75"/>
        <v>42544.946000000011</v>
      </c>
      <c r="AF42" s="119" t="str">
        <f>IF(AF31="","",SUM(AF29:AF31))</f>
        <v/>
      </c>
      <c r="AG42" s="61" t="str">
        <f t="shared" si="63"/>
        <v/>
      </c>
      <c r="AI42" s="124">
        <f t="shared" si="65"/>
        <v>0.44877401967325198</v>
      </c>
      <c r="AJ42" s="156">
        <f t="shared" si="65"/>
        <v>0.43910336873301764</v>
      </c>
      <c r="AK42" s="156">
        <f t="shared" ref="AK42:AS44" si="76">(U42/D42)*10</f>
        <v>0.50326831796508742</v>
      </c>
      <c r="AL42" s="156">
        <f t="shared" si="76"/>
        <v>0.84425636622146327</v>
      </c>
      <c r="AM42" s="156">
        <f t="shared" si="76"/>
        <v>0.50655867668290977</v>
      </c>
      <c r="AN42" s="156">
        <f t="shared" si="76"/>
        <v>0.48869297556129054</v>
      </c>
      <c r="AO42" s="156">
        <f t="shared" si="76"/>
        <v>0.54350852411274786</v>
      </c>
      <c r="AP42" s="156">
        <f t="shared" si="76"/>
        <v>0.54557835810618771</v>
      </c>
      <c r="AQ42" s="156">
        <f t="shared" si="76"/>
        <v>0.8201181382024314</v>
      </c>
      <c r="AR42" s="156">
        <f t="shared" si="76"/>
        <v>0.57603353292675696</v>
      </c>
      <c r="AS42" s="156">
        <f t="shared" si="76"/>
        <v>0.61717827416700854</v>
      </c>
      <c r="AT42" s="156">
        <f t="shared" ref="AT42:AT44" si="77">(AD42/M42)*10</f>
        <v>0.51249437336965908</v>
      </c>
      <c r="AU42" s="156">
        <f t="shared" ref="AU42:AV44" si="78">(AE42/N42)*10</f>
        <v>0.64418396906071884</v>
      </c>
      <c r="AV42" s="156"/>
      <c r="AW42" s="61"/>
      <c r="AY42" s="105"/>
      <c r="AZ42" s="105"/>
    </row>
    <row r="43" spans="1:52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N43" si="79">SUM(E32:E34)</f>
        <v>409796.7099999999</v>
      </c>
      <c r="F43" s="154">
        <f t="shared" si="79"/>
        <v>510240.19999999995</v>
      </c>
      <c r="G43" s="154">
        <f t="shared" si="79"/>
        <v>581930.29000000015</v>
      </c>
      <c r="H43" s="154">
        <f t="shared" si="79"/>
        <v>437395.03</v>
      </c>
      <c r="I43" s="154">
        <f t="shared" si="79"/>
        <v>651460.00999999989</v>
      </c>
      <c r="J43" s="154">
        <f t="shared" si="79"/>
        <v>432659.41000000003</v>
      </c>
      <c r="K43" s="154">
        <f t="shared" si="79"/>
        <v>721335.31</v>
      </c>
      <c r="L43" s="154">
        <f t="shared" si="79"/>
        <v>641165.57999999984</v>
      </c>
      <c r="M43" s="154">
        <f t="shared" ref="M43" si="80">SUM(M32:M34)</f>
        <v>786805.54999999993</v>
      </c>
      <c r="N43" s="154">
        <f t="shared" si="79"/>
        <v>732250.84</v>
      </c>
      <c r="O43" s="119" t="str">
        <f>IF(O34="","",SUM(O32:O34))</f>
        <v/>
      </c>
      <c r="P43" s="52" t="str">
        <f t="shared" si="62"/>
        <v/>
      </c>
      <c r="R43" s="109" t="s">
        <v>86</v>
      </c>
      <c r="S43" s="19">
        <f>SUM(S32:S34)</f>
        <v>20649.732000000004</v>
      </c>
      <c r="T43" s="154">
        <f>SUM(T32:T34)</f>
        <v>16807.051000000003</v>
      </c>
      <c r="U43" s="154">
        <f>SUM(U32:U34)</f>
        <v>19988.995000000003</v>
      </c>
      <c r="V43" s="154">
        <f t="shared" ref="V43:AE43" si="81">SUM(V32:V34)</f>
        <v>32307.84499999999</v>
      </c>
      <c r="W43" s="154">
        <f t="shared" si="81"/>
        <v>26348.47</v>
      </c>
      <c r="X43" s="154">
        <f t="shared" si="81"/>
        <v>29735.684000000008</v>
      </c>
      <c r="Y43" s="154">
        <f t="shared" si="81"/>
        <v>25013.658999999996</v>
      </c>
      <c r="Z43" s="154">
        <f t="shared" si="81"/>
        <v>35963.210000000006</v>
      </c>
      <c r="AA43" s="154">
        <f t="shared" si="81"/>
        <v>36186.675000000003</v>
      </c>
      <c r="AB43" s="154">
        <f t="shared" si="81"/>
        <v>38844.275000000009</v>
      </c>
      <c r="AC43" s="154">
        <f t="shared" si="81"/>
        <v>36822.900999999991</v>
      </c>
      <c r="AD43" s="154">
        <f t="shared" ref="AD43:AE43" si="82">SUM(AD32:AD34)</f>
        <v>41213.95199999999</v>
      </c>
      <c r="AE43" s="154">
        <f t="shared" si="82"/>
        <v>49452.362000000008</v>
      </c>
      <c r="AF43" s="119" t="str">
        <f>IF(AF34="","",SUM(AF32:AF34))</f>
        <v/>
      </c>
      <c r="AG43" s="52" t="str">
        <f t="shared" si="63"/>
        <v/>
      </c>
      <c r="AI43" s="125">
        <f t="shared" si="65"/>
        <v>0.46037323310250017</v>
      </c>
      <c r="AJ43" s="157">
        <f t="shared" si="65"/>
        <v>0.46637956582738782</v>
      </c>
      <c r="AK43" s="157">
        <f t="shared" si="76"/>
        <v>0.55956706087754671</v>
      </c>
      <c r="AL43" s="157">
        <f t="shared" si="76"/>
        <v>0.78838712492347729</v>
      </c>
      <c r="AM43" s="157">
        <f t="shared" si="76"/>
        <v>0.51639345547450011</v>
      </c>
      <c r="AN43" s="157">
        <f t="shared" si="76"/>
        <v>0.51098360939417675</v>
      </c>
      <c r="AO43" s="157">
        <f t="shared" si="76"/>
        <v>0.57187798864564132</v>
      </c>
      <c r="AP43" s="157">
        <f t="shared" si="76"/>
        <v>0.55204017818376927</v>
      </c>
      <c r="AQ43" s="157">
        <f t="shared" si="76"/>
        <v>0.83637785666097031</v>
      </c>
      <c r="AR43" s="157">
        <f t="shared" si="76"/>
        <v>0.53850510936446472</v>
      </c>
      <c r="AS43" s="157">
        <f t="shared" si="76"/>
        <v>0.57431188055977678</v>
      </c>
      <c r="AT43" s="157">
        <f t="shared" si="77"/>
        <v>0.5238136919598495</v>
      </c>
      <c r="AU43" s="157">
        <f t="shared" si="78"/>
        <v>0.6753472894616277</v>
      </c>
      <c r="AV43" s="157"/>
      <c r="AW43" s="52"/>
      <c r="AY43" s="105"/>
      <c r="AZ43" s="105"/>
    </row>
    <row r="44" spans="1:52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N44" si="83">SUM(E35:E37)</f>
        <v>430814.19999999995</v>
      </c>
      <c r="F44" s="154">
        <f t="shared" si="83"/>
        <v>682291.91</v>
      </c>
      <c r="G44" s="154">
        <f t="shared" si="83"/>
        <v>625733.66999999993</v>
      </c>
      <c r="H44" s="154">
        <f t="shared" si="83"/>
        <v>458250.33999999968</v>
      </c>
      <c r="I44" s="154">
        <f t="shared" si="83"/>
        <v>516089.50999999983</v>
      </c>
      <c r="J44" s="154">
        <f t="shared" si="83"/>
        <v>514049.36</v>
      </c>
      <c r="K44" s="154">
        <f t="shared" si="83"/>
        <v>823163.40000000037</v>
      </c>
      <c r="L44" s="154">
        <f t="shared" si="83"/>
        <v>765619.61999999988</v>
      </c>
      <c r="M44" s="154">
        <f t="shared" ref="M44" si="84">SUM(M35:M37)</f>
        <v>683593.1599999998</v>
      </c>
      <c r="N44" s="154">
        <f t="shared" si="83"/>
        <v>741806.38999999966</v>
      </c>
      <c r="O44" s="119" t="str">
        <f>IF(O37="","",SUM(O35:O37))</f>
        <v/>
      </c>
      <c r="P44" s="52" t="str">
        <f t="shared" si="62"/>
        <v/>
      </c>
      <c r="R44" s="109" t="s">
        <v>87</v>
      </c>
      <c r="S44" s="19">
        <f>SUM(S35:S37)</f>
        <v>24758.867999999999</v>
      </c>
      <c r="T44" s="154">
        <f>SUM(T35:T37)</f>
        <v>23547.119999999995</v>
      </c>
      <c r="U44" s="154">
        <f>SUM(U35:U37)</f>
        <v>22716.569999999996</v>
      </c>
      <c r="V44" s="154">
        <f t="shared" ref="V44:AE44" si="85">SUM(V35:V37)</f>
        <v>32207.47700000001</v>
      </c>
      <c r="W44" s="154">
        <f t="shared" si="85"/>
        <v>33482.723000000005</v>
      </c>
      <c r="X44" s="154">
        <f t="shared" si="85"/>
        <v>31539.239999999998</v>
      </c>
      <c r="Y44" s="154">
        <f t="shared" si="85"/>
        <v>26992.701000000008</v>
      </c>
      <c r="Z44" s="154">
        <f t="shared" si="85"/>
        <v>32400.945000000014</v>
      </c>
      <c r="AA44" s="154">
        <f t="shared" si="85"/>
        <v>41484.690999999999</v>
      </c>
      <c r="AB44" s="154">
        <f t="shared" si="85"/>
        <v>42323.071000000004</v>
      </c>
      <c r="AC44" s="154">
        <f t="shared" si="85"/>
        <v>45119.482000000004</v>
      </c>
      <c r="AD44" s="154">
        <f t="shared" ref="AD44:AE44" si="86">SUM(AD35:AD37)</f>
        <v>40657.845000000001</v>
      </c>
      <c r="AE44" s="154">
        <f t="shared" si="86"/>
        <v>50992.937000000005</v>
      </c>
      <c r="AF44" s="119" t="str">
        <f>IF(AF37="","",SUM(AF35:AF37))</f>
        <v/>
      </c>
      <c r="AG44" s="52" t="str">
        <f t="shared" si="63"/>
        <v/>
      </c>
      <c r="AI44" s="125">
        <f t="shared" si="65"/>
        <v>0.48514141421504259</v>
      </c>
      <c r="AJ44" s="157">
        <f t="shared" si="65"/>
        <v>0.48250690351015585</v>
      </c>
      <c r="AK44" s="157">
        <f t="shared" si="76"/>
        <v>0.71563660131674345</v>
      </c>
      <c r="AL44" s="157">
        <f t="shared" si="76"/>
        <v>0.74759552958096576</v>
      </c>
      <c r="AM44" s="157">
        <f t="shared" si="76"/>
        <v>0.49073897124179594</v>
      </c>
      <c r="AN44" s="157">
        <f t="shared" si="76"/>
        <v>0.50403616605767754</v>
      </c>
      <c r="AO44" s="157">
        <f t="shared" si="76"/>
        <v>0.58903831909868365</v>
      </c>
      <c r="AP44" s="157">
        <f t="shared" si="76"/>
        <v>0.62781638402222173</v>
      </c>
      <c r="AQ44" s="157">
        <f t="shared" si="76"/>
        <v>0.80701765682579585</v>
      </c>
      <c r="AR44" s="157">
        <f t="shared" si="76"/>
        <v>0.5141515159687613</v>
      </c>
      <c r="AS44" s="157">
        <f t="shared" si="76"/>
        <v>0.58931982437963137</v>
      </c>
      <c r="AT44" s="157">
        <f t="shared" si="77"/>
        <v>0.59476670304893065</v>
      </c>
      <c r="AU44" s="157">
        <f t="shared" si="78"/>
        <v>0.68741571503583343</v>
      </c>
      <c r="AV44" s="157"/>
      <c r="AW44" s="52"/>
      <c r="AY44" s="105"/>
      <c r="AZ44" s="105"/>
    </row>
    <row r="45" spans="1:52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O45" si="87">IF(E40="","",SUM(E38:E40))</f>
        <v>486327.5499999997</v>
      </c>
      <c r="F45" s="155">
        <f t="shared" si="87"/>
        <v>616193.31000000029</v>
      </c>
      <c r="G45" s="155">
        <f t="shared" si="87"/>
        <v>416040.10999999987</v>
      </c>
      <c r="H45" s="155">
        <f t="shared" si="87"/>
        <v>460019.91999999993</v>
      </c>
      <c r="I45" s="155">
        <f t="shared" si="87"/>
        <v>456723.05999999982</v>
      </c>
      <c r="J45" s="155">
        <f t="shared" si="87"/>
        <v>688395.02</v>
      </c>
      <c r="K45" s="155">
        <f t="shared" si="87"/>
        <v>739319.47000000044</v>
      </c>
      <c r="L45" s="155">
        <f t="shared" si="87"/>
        <v>696300.05</v>
      </c>
      <c r="M45" s="155">
        <f t="shared" ref="M45" si="88">IF(M40="","",SUM(M38:M40))</f>
        <v>681072.12000000011</v>
      </c>
      <c r="N45" s="155">
        <f t="shared" si="87"/>
        <v>733233.34</v>
      </c>
      <c r="O45" s="123" t="str">
        <f t="shared" si="87"/>
        <v/>
      </c>
      <c r="P45" s="55" t="str">
        <f t="shared" si="62"/>
        <v/>
      </c>
      <c r="R45" s="110" t="s">
        <v>88</v>
      </c>
      <c r="S45" s="21">
        <f>SUM(S38:S40)</f>
        <v>25975.465999999993</v>
      </c>
      <c r="T45" s="155">
        <f>SUM(T38:T40)</f>
        <v>24593.887999999999</v>
      </c>
      <c r="U45" s="155">
        <f>IF(U40="","",SUM(U38:U40))</f>
        <v>25647.103000000003</v>
      </c>
      <c r="V45" s="155">
        <f t="shared" ref="V45:AF45" si="89">IF(V40="","",SUM(V38:V40))</f>
        <v>34113.160000000003</v>
      </c>
      <c r="W45" s="155">
        <f t="shared" si="89"/>
        <v>38028.200000000004</v>
      </c>
      <c r="X45" s="155">
        <f t="shared" si="89"/>
        <v>28182.603000000003</v>
      </c>
      <c r="Y45" s="155">
        <f t="shared" si="89"/>
        <v>32795.233999999997</v>
      </c>
      <c r="Z45" s="155">
        <f t="shared" si="89"/>
        <v>38893.22</v>
      </c>
      <c r="AA45" s="155">
        <f t="shared" si="89"/>
        <v>47841.637999999999</v>
      </c>
      <c r="AB45" s="155">
        <f t="shared" si="89"/>
        <v>49159.678</v>
      </c>
      <c r="AC45" s="155">
        <f t="shared" si="89"/>
        <v>42889.164000000004</v>
      </c>
      <c r="AD45" s="155">
        <f t="shared" ref="AD45:AE45" si="90">IF(AD40="","",SUM(AD38:AD40))</f>
        <v>46697.127000000022</v>
      </c>
      <c r="AE45" s="155">
        <f t="shared" si="90"/>
        <v>51420.454999999987</v>
      </c>
      <c r="AF45" s="123" t="str">
        <f t="shared" si="89"/>
        <v/>
      </c>
      <c r="AG45" s="55" t="str">
        <f t="shared" si="63"/>
        <v/>
      </c>
      <c r="AI45" s="126">
        <f t="shared" si="65"/>
        <v>0.5513245039086454</v>
      </c>
      <c r="AJ45" s="158">
        <f t="shared" si="65"/>
        <v>0.5781509475921669</v>
      </c>
      <c r="AK45" s="158">
        <f t="shared" ref="AK45:AS45" si="91">IF(U40="","",(U45/D45)*10)</f>
        <v>0.91372665805968378</v>
      </c>
      <c r="AL45" s="158">
        <f t="shared" si="91"/>
        <v>0.70144411929778661</v>
      </c>
      <c r="AM45" s="158">
        <f t="shared" si="91"/>
        <v>0.61714723907015456</v>
      </c>
      <c r="AN45" s="158">
        <f t="shared" si="91"/>
        <v>0.67740110442716717</v>
      </c>
      <c r="AO45" s="158">
        <f t="shared" si="91"/>
        <v>0.7129089975060211</v>
      </c>
      <c r="AP45" s="158">
        <f t="shared" si="91"/>
        <v>0.85157119064669118</v>
      </c>
      <c r="AQ45" s="158">
        <f t="shared" si="91"/>
        <v>0.69497362139545982</v>
      </c>
      <c r="AR45" s="158">
        <f t="shared" si="91"/>
        <v>0.66493146731277042</v>
      </c>
      <c r="AS45" s="158">
        <f t="shared" si="91"/>
        <v>0.61595807726855689</v>
      </c>
      <c r="AT45" s="158">
        <f t="shared" ref="AT45" si="92">IF(AD40="","",(AD45/M45)*10)</f>
        <v>0.68564144132048765</v>
      </c>
      <c r="AU45" s="158">
        <f t="shared" ref="AU45:AV45" si="93">IF(AE40="","",(AE45/N45)*10)</f>
        <v>0.70128364594004944</v>
      </c>
      <c r="AV45" s="158" t="str">
        <f t="shared" si="93"/>
        <v/>
      </c>
      <c r="AW45" s="55" t="str">
        <f t="shared" si="71"/>
        <v/>
      </c>
      <c r="AY45" s="105"/>
      <c r="AZ45" s="105"/>
    </row>
    <row r="46" spans="1:52" x14ac:dyDescent="0.25"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Y46" s="105"/>
      <c r="AZ46" s="105"/>
    </row>
    <row r="47" spans="1:52" ht="15.75" thickBot="1" x14ac:dyDescent="0.3">
      <c r="P47" s="205" t="s">
        <v>1</v>
      </c>
      <c r="AG47" s="289">
        <v>1000</v>
      </c>
      <c r="AW47" s="289" t="s">
        <v>47</v>
      </c>
      <c r="AY47" s="105"/>
      <c r="AZ47" s="105"/>
    </row>
    <row r="48" spans="1:52" ht="20.100000000000001" customHeight="1" x14ac:dyDescent="0.25">
      <c r="A48" s="327" t="s">
        <v>15</v>
      </c>
      <c r="B48" s="329" t="s">
        <v>71</v>
      </c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4"/>
      <c r="P48" s="332" t="str">
        <f>P26</f>
        <v>D       2023/2022</v>
      </c>
      <c r="R48" s="330" t="s">
        <v>3</v>
      </c>
      <c r="S48" s="322" t="s">
        <v>71</v>
      </c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4"/>
      <c r="AG48" s="332" t="str">
        <f>P48</f>
        <v>D       2023/2022</v>
      </c>
      <c r="AI48" s="322" t="s">
        <v>71</v>
      </c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4"/>
      <c r="AW48" s="332" t="str">
        <f>AG48</f>
        <v>D       2023/2022</v>
      </c>
      <c r="AY48" s="105"/>
      <c r="AZ48" s="105"/>
    </row>
    <row r="49" spans="1:52" ht="20.100000000000001" customHeight="1" thickBot="1" x14ac:dyDescent="0.3">
      <c r="A49" s="328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5">
        <v>2022</v>
      </c>
      <c r="O49" s="133">
        <v>2023</v>
      </c>
      <c r="P49" s="333"/>
      <c r="R49" s="331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3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2016</v>
      </c>
      <c r="AP49" s="135">
        <v>2017</v>
      </c>
      <c r="AQ49" s="265">
        <v>2018</v>
      </c>
      <c r="AR49" s="135">
        <v>2019</v>
      </c>
      <c r="AS49" s="135">
        <v>2020</v>
      </c>
      <c r="AT49" s="176">
        <v>2021</v>
      </c>
      <c r="AU49" s="135">
        <v>2022</v>
      </c>
      <c r="AV49" s="266">
        <v>2023</v>
      </c>
      <c r="AW49" s="333"/>
      <c r="AY49" s="105"/>
      <c r="AZ49" s="105"/>
    </row>
    <row r="50" spans="1:52" ht="3" customHeight="1" thickBot="1" x14ac:dyDescent="0.3">
      <c r="A50" s="291" t="s">
        <v>90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4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2"/>
      <c r="AY50" s="105"/>
      <c r="AZ50" s="105"/>
    </row>
    <row r="51" spans="1:52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53">
        <v>160.4800000000001</v>
      </c>
      <c r="O51" s="112">
        <v>206.79</v>
      </c>
      <c r="P51" s="61">
        <f>IF(O51="","",(O51-N51)/N51)</f>
        <v>0.28857178464606092</v>
      </c>
      <c r="R51" s="109" t="s">
        <v>73</v>
      </c>
      <c r="S51" s="39">
        <v>29.815000000000005</v>
      </c>
      <c r="T51" s="153">
        <v>149.20400000000001</v>
      </c>
      <c r="U51" s="153">
        <v>122.17799999999998</v>
      </c>
      <c r="V51" s="153">
        <v>109.56100000000001</v>
      </c>
      <c r="W51" s="153">
        <v>97.120999999999995</v>
      </c>
      <c r="X51" s="153">
        <v>99.907999999999987</v>
      </c>
      <c r="Y51" s="153">
        <v>68.53</v>
      </c>
      <c r="Z51" s="153">
        <v>118.282</v>
      </c>
      <c r="AA51" s="153">
        <v>104.797</v>
      </c>
      <c r="AB51" s="153">
        <v>234.49399999999994</v>
      </c>
      <c r="AC51" s="153">
        <v>210.21299999999997</v>
      </c>
      <c r="AD51" s="153">
        <v>40.800000000000004</v>
      </c>
      <c r="AE51" s="153">
        <v>115.21899999999997</v>
      </c>
      <c r="AF51" s="112">
        <v>180.49199999999996</v>
      </c>
      <c r="AG51" s="61">
        <f>IF(AF51="","",(AF51-AE51)/AE51)</f>
        <v>0.56651246756177376</v>
      </c>
      <c r="AI51" s="124">
        <f t="shared" ref="AI51:AI60" si="94">(S51/B51)*10</f>
        <v>3.1291981528127626</v>
      </c>
      <c r="AJ51" s="156">
        <f t="shared" ref="AJ51:AJ60" si="95">(T51/C51)*10</f>
        <v>2.9131733604076775</v>
      </c>
      <c r="AK51" s="156">
        <f t="shared" ref="AK51:AK60" si="96">(U51/D51)*10</f>
        <v>3.7092200734691394</v>
      </c>
      <c r="AL51" s="156">
        <f t="shared" ref="AL51:AL60" si="97">(V51/E51)*10</f>
        <v>0.99862366924310941</v>
      </c>
      <c r="AM51" s="156">
        <f t="shared" ref="AM51:AM60" si="98">(W51/F51)*10</f>
        <v>2.6979554419689982</v>
      </c>
      <c r="AN51" s="156">
        <f t="shared" ref="AN51:AN60" si="99">(X51/G51)*10</f>
        <v>5.3501124558209252</v>
      </c>
      <c r="AO51" s="156">
        <f t="shared" ref="AO51:AO60" si="100">(Y51/H51)*10</f>
        <v>6.6463000678886637</v>
      </c>
      <c r="AP51" s="156">
        <f t="shared" ref="AP51:AP60" si="101">(Z51/I51)*10</f>
        <v>6.0035529387879389</v>
      </c>
      <c r="AQ51" s="156">
        <f t="shared" ref="AQ51:AQ60" si="102">(AA51/J51)*10</f>
        <v>6.99346012679346</v>
      </c>
      <c r="AR51" s="156">
        <f t="shared" ref="AR51:AR60" si="103">(AB51/K51)*10</f>
        <v>33.427512473271541</v>
      </c>
      <c r="AS51" s="156">
        <f t="shared" ref="AS51:AS60" si="104">(AC51/L51)*10</f>
        <v>6.2628631014449567</v>
      </c>
      <c r="AT51" s="156">
        <f t="shared" ref="AT51:AT60" si="105">(AD51/M51)*10</f>
        <v>8.8695652173913047</v>
      </c>
      <c r="AU51" s="156">
        <f t="shared" ref="AU51:AU60" si="106">(AE51/N51)*10</f>
        <v>7.1796485543369828</v>
      </c>
      <c r="AV51" s="156">
        <f t="shared" ref="AV51:AV60" si="107">(AF51/O51)*10</f>
        <v>8.7282750616567526</v>
      </c>
      <c r="AW51" s="61">
        <f t="shared" ref="AW51:AW56" si="108">IF(AV51="","",(AV51-AU51)/AU51)</f>
        <v>0.21569670097351729</v>
      </c>
      <c r="AY51" s="105"/>
      <c r="AZ51" s="105"/>
    </row>
    <row r="52" spans="1:52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54">
        <v>358.54999999999973</v>
      </c>
      <c r="O52" s="119">
        <v>568.45999999999981</v>
      </c>
      <c r="P52" s="52">
        <f t="shared" ref="P52:P67" si="109">IF(O52="","",(O52-N52)/N52)</f>
        <v>0.58544136103751288</v>
      </c>
      <c r="R52" s="109" t="s">
        <v>74</v>
      </c>
      <c r="S52" s="19">
        <v>106.98100000000001</v>
      </c>
      <c r="T52" s="154">
        <v>32.087000000000003</v>
      </c>
      <c r="U52" s="154">
        <v>68.099000000000004</v>
      </c>
      <c r="V52" s="154">
        <v>95.572999999999993</v>
      </c>
      <c r="W52" s="154">
        <v>79.214999999999989</v>
      </c>
      <c r="X52" s="154">
        <v>14.875999999999999</v>
      </c>
      <c r="Y52" s="154">
        <v>102.047</v>
      </c>
      <c r="Z52" s="154">
        <v>223.39400000000003</v>
      </c>
      <c r="AA52" s="154">
        <v>153.98099999999999</v>
      </c>
      <c r="AB52" s="154">
        <v>117.78500000000003</v>
      </c>
      <c r="AC52" s="154">
        <v>729.51499999999999</v>
      </c>
      <c r="AD52" s="154">
        <v>150.46800000000002</v>
      </c>
      <c r="AE52" s="154">
        <v>405.61700000000002</v>
      </c>
      <c r="AF52" s="119">
        <v>458.71199999999993</v>
      </c>
      <c r="AG52" s="52">
        <f t="shared" ref="AG52:AG64" si="110">IF(AF52="","",(AF52-AE52)/AE52)</f>
        <v>0.13089934593471159</v>
      </c>
      <c r="AI52" s="125">
        <f t="shared" si="94"/>
        <v>3.3315997633209804</v>
      </c>
      <c r="AJ52" s="157">
        <f t="shared" si="95"/>
        <v>3.1895626242544735</v>
      </c>
      <c r="AK52" s="157">
        <f t="shared" si="96"/>
        <v>6.7820934169903389</v>
      </c>
      <c r="AL52" s="157">
        <f t="shared" si="97"/>
        <v>2.4992939330543926</v>
      </c>
      <c r="AM52" s="157">
        <f t="shared" si="98"/>
        <v>7.2508009153318067</v>
      </c>
      <c r="AN52" s="157">
        <f t="shared" si="99"/>
        <v>2.9823576583801121</v>
      </c>
      <c r="AO52" s="157">
        <f t="shared" si="100"/>
        <v>9.3569594718503577</v>
      </c>
      <c r="AP52" s="157">
        <f t="shared" si="101"/>
        <v>4.8649578605805885</v>
      </c>
      <c r="AQ52" s="157">
        <f t="shared" si="102"/>
        <v>7.3313812312526778</v>
      </c>
      <c r="AR52" s="157">
        <f t="shared" si="103"/>
        <v>5.4228821362799273</v>
      </c>
      <c r="AS52" s="157">
        <f t="shared" si="104"/>
        <v>37.576748738024108</v>
      </c>
      <c r="AT52" s="157">
        <f t="shared" si="105"/>
        <v>16.45358119190815</v>
      </c>
      <c r="AU52" s="157">
        <f t="shared" si="106"/>
        <v>11.312703946450993</v>
      </c>
      <c r="AV52" s="157">
        <f t="shared" si="107"/>
        <v>8.0693804313408162</v>
      </c>
      <c r="AW52" s="52">
        <f t="shared" si="108"/>
        <v>-0.28669746246896777</v>
      </c>
      <c r="AY52" s="105"/>
      <c r="AZ52" s="105"/>
    </row>
    <row r="53" spans="1:52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54">
        <v>99.779999999999973</v>
      </c>
      <c r="O53" s="119"/>
      <c r="P53" s="52" t="str">
        <f t="shared" si="109"/>
        <v/>
      </c>
      <c r="R53" s="109" t="s">
        <v>75</v>
      </c>
      <c r="S53" s="19">
        <v>39.945</v>
      </c>
      <c r="T53" s="154">
        <v>210.15600000000001</v>
      </c>
      <c r="U53" s="154">
        <v>21.706999999999997</v>
      </c>
      <c r="V53" s="154">
        <v>27.781999999999996</v>
      </c>
      <c r="W53" s="154">
        <v>90.24</v>
      </c>
      <c r="X53" s="154">
        <v>14.796000000000001</v>
      </c>
      <c r="Y53" s="154">
        <v>59.37299999999999</v>
      </c>
      <c r="Z53" s="154">
        <v>51.395000000000003</v>
      </c>
      <c r="AA53" s="154">
        <v>48.673000000000002</v>
      </c>
      <c r="AB53" s="154">
        <v>73.152999999999977</v>
      </c>
      <c r="AC53" s="154">
        <v>92.289999999999978</v>
      </c>
      <c r="AD53" s="154">
        <v>189.25800000000004</v>
      </c>
      <c r="AE53" s="154">
        <v>111.53900000000003</v>
      </c>
      <c r="AF53" s="119"/>
      <c r="AG53" s="52" t="str">
        <f t="shared" si="110"/>
        <v/>
      </c>
      <c r="AI53" s="125">
        <f t="shared" si="94"/>
        <v>4.2296696315120714</v>
      </c>
      <c r="AJ53" s="157">
        <f t="shared" si="95"/>
        <v>5.1006261831949908</v>
      </c>
      <c r="AK53" s="157">
        <f t="shared" si="96"/>
        <v>10.416026871401151</v>
      </c>
      <c r="AL53" s="157">
        <f t="shared" si="97"/>
        <v>2.8028652138821637</v>
      </c>
      <c r="AM53" s="157">
        <f t="shared" si="98"/>
        <v>5.8612626656274349</v>
      </c>
      <c r="AN53" s="157">
        <f t="shared" si="99"/>
        <v>7.3980000000000024</v>
      </c>
      <c r="AO53" s="157">
        <f t="shared" si="100"/>
        <v>9.0040946314831647</v>
      </c>
      <c r="AP53" s="157">
        <f t="shared" si="101"/>
        <v>19.889705882352938</v>
      </c>
      <c r="AQ53" s="157">
        <f t="shared" si="102"/>
        <v>138.27556818181819</v>
      </c>
      <c r="AR53" s="157">
        <f t="shared" si="103"/>
        <v>19.512670045345423</v>
      </c>
      <c r="AS53" s="157">
        <f t="shared" si="104"/>
        <v>6.7463450292397624</v>
      </c>
      <c r="AT53" s="157">
        <f t="shared" si="105"/>
        <v>6.6250568838169945</v>
      </c>
      <c r="AU53" s="157">
        <f t="shared" si="106"/>
        <v>11.178492683904595</v>
      </c>
      <c r="AV53" s="157"/>
      <c r="AW53" s="52"/>
      <c r="AY53" s="105"/>
      <c r="AZ53" s="105"/>
    </row>
    <row r="54" spans="1:52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54">
        <v>81.14</v>
      </c>
      <c r="O54" s="119"/>
      <c r="P54" s="52" t="str">
        <f t="shared" si="109"/>
        <v/>
      </c>
      <c r="R54" s="109" t="s">
        <v>76</v>
      </c>
      <c r="S54" s="19">
        <v>85.614000000000019</v>
      </c>
      <c r="T54" s="154">
        <v>92.996999999999986</v>
      </c>
      <c r="U54" s="154">
        <v>30.552</v>
      </c>
      <c r="V54" s="154">
        <v>154.78400000000005</v>
      </c>
      <c r="W54" s="154">
        <v>82.786999999999978</v>
      </c>
      <c r="X54" s="154">
        <v>74.756</v>
      </c>
      <c r="Y54" s="154">
        <v>80.057000000000002</v>
      </c>
      <c r="Z54" s="154">
        <v>55.018000000000008</v>
      </c>
      <c r="AA54" s="154">
        <v>24.623000000000001</v>
      </c>
      <c r="AB54" s="154">
        <v>122.39999999999998</v>
      </c>
      <c r="AC54" s="154">
        <v>30.440999999999995</v>
      </c>
      <c r="AD54" s="154">
        <v>199.78800000000004</v>
      </c>
      <c r="AE54" s="154">
        <v>163.68800000000005</v>
      </c>
      <c r="AF54" s="119"/>
      <c r="AG54" s="52" t="str">
        <f t="shared" si="110"/>
        <v/>
      </c>
      <c r="AI54" s="125">
        <f t="shared" si="94"/>
        <v>1.9038025350233492</v>
      </c>
      <c r="AJ54" s="157">
        <f t="shared" si="95"/>
        <v>4.6260259662736889</v>
      </c>
      <c r="AK54" s="157">
        <f t="shared" si="96"/>
        <v>9.4911463187325236</v>
      </c>
      <c r="AL54" s="157">
        <f t="shared" si="97"/>
        <v>3.5672735653376373</v>
      </c>
      <c r="AM54" s="157">
        <f t="shared" si="98"/>
        <v>7.1325062462307205</v>
      </c>
      <c r="AN54" s="157">
        <f t="shared" si="99"/>
        <v>7.2904232494636236</v>
      </c>
      <c r="AO54" s="157">
        <f t="shared" si="100"/>
        <v>7.5840280409245917</v>
      </c>
      <c r="AP54" s="157">
        <f t="shared" si="101"/>
        <v>53.003853564547221</v>
      </c>
      <c r="AQ54" s="157">
        <f t="shared" si="102"/>
        <v>12.177546983184966</v>
      </c>
      <c r="AR54" s="157">
        <f t="shared" si="103"/>
        <v>4.5491711885824735</v>
      </c>
      <c r="AS54" s="157">
        <f t="shared" si="104"/>
        <v>26.355844155844153</v>
      </c>
      <c r="AT54" s="157">
        <f t="shared" si="105"/>
        <v>8.7281782437745736</v>
      </c>
      <c r="AU54" s="157">
        <f t="shared" si="106"/>
        <v>20.173527236874541</v>
      </c>
      <c r="AV54" s="157"/>
      <c r="AW54" s="52"/>
      <c r="AY54" s="105"/>
      <c r="AZ54" s="105"/>
    </row>
    <row r="55" spans="1:52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54">
        <v>511.11999999999989</v>
      </c>
      <c r="O55" s="119"/>
      <c r="P55" s="52" t="str">
        <f t="shared" si="109"/>
        <v/>
      </c>
      <c r="R55" s="109" t="s">
        <v>77</v>
      </c>
      <c r="S55" s="19">
        <v>36.316000000000003</v>
      </c>
      <c r="T55" s="154">
        <v>16.928000000000001</v>
      </c>
      <c r="U55" s="154">
        <v>146.25000000000003</v>
      </c>
      <c r="V55" s="154">
        <v>10.174000000000001</v>
      </c>
      <c r="W55" s="154">
        <v>189.64499999999995</v>
      </c>
      <c r="X55" s="154">
        <v>141.92499999999998</v>
      </c>
      <c r="Y55" s="154">
        <v>147.154</v>
      </c>
      <c r="Z55" s="154">
        <v>82.36399999999999</v>
      </c>
      <c r="AA55" s="154">
        <v>196.86600000000001</v>
      </c>
      <c r="AB55" s="154">
        <v>168.61099999999996</v>
      </c>
      <c r="AC55" s="154">
        <v>50.588999999999999</v>
      </c>
      <c r="AD55" s="154">
        <v>769.01500000000044</v>
      </c>
      <c r="AE55" s="154">
        <v>338.37599999999992</v>
      </c>
      <c r="AF55" s="119"/>
      <c r="AG55" s="52" t="str">
        <f t="shared" si="110"/>
        <v/>
      </c>
      <c r="AI55" s="125">
        <f t="shared" si="94"/>
        <v>3.1543472596195605</v>
      </c>
      <c r="AJ55" s="157">
        <f t="shared" si="95"/>
        <v>1.9260439185345319</v>
      </c>
      <c r="AK55" s="157">
        <f t="shared" si="96"/>
        <v>3.7971232734448042</v>
      </c>
      <c r="AL55" s="157">
        <f t="shared" si="97"/>
        <v>23.995283018867926</v>
      </c>
      <c r="AM55" s="157">
        <f t="shared" si="98"/>
        <v>1.7330256785159459</v>
      </c>
      <c r="AN55" s="157">
        <f t="shared" si="99"/>
        <v>3.9895710350255804</v>
      </c>
      <c r="AO55" s="157">
        <f t="shared" si="100"/>
        <v>5.7120565173511375</v>
      </c>
      <c r="AP55" s="157">
        <f t="shared" si="101"/>
        <v>34.870448772226915</v>
      </c>
      <c r="AQ55" s="157">
        <f t="shared" si="102"/>
        <v>6.7623660346248968</v>
      </c>
      <c r="AR55" s="157">
        <f t="shared" si="103"/>
        <v>4.0124458616914946</v>
      </c>
      <c r="AS55" s="157">
        <f t="shared" si="104"/>
        <v>4.7523720056364498</v>
      </c>
      <c r="AT55" s="157">
        <f t="shared" si="105"/>
        <v>27.779323050247466</v>
      </c>
      <c r="AU55" s="157">
        <f t="shared" si="106"/>
        <v>6.6202848646110501</v>
      </c>
      <c r="AV55" s="157"/>
      <c r="AW55" s="52"/>
      <c r="AY55" s="105"/>
      <c r="AZ55" s="105"/>
    </row>
    <row r="56" spans="1:52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54">
        <v>130.5</v>
      </c>
      <c r="O56" s="119"/>
      <c r="P56" s="52" t="str">
        <f t="shared" si="109"/>
        <v/>
      </c>
      <c r="R56" s="109" t="s">
        <v>78</v>
      </c>
      <c r="S56" s="19">
        <v>50.512</v>
      </c>
      <c r="T56" s="154">
        <v>76.984999999999985</v>
      </c>
      <c r="U56" s="154">
        <v>140.74100000000001</v>
      </c>
      <c r="V56" s="154">
        <v>108.19399999999999</v>
      </c>
      <c r="W56" s="154">
        <v>2.327</v>
      </c>
      <c r="X56" s="154">
        <v>108.241</v>
      </c>
      <c r="Y56" s="154">
        <v>89.242999999999995</v>
      </c>
      <c r="Z56" s="154">
        <v>81.237000000000023</v>
      </c>
      <c r="AA56" s="154">
        <v>251.595</v>
      </c>
      <c r="AB56" s="154">
        <v>116.065</v>
      </c>
      <c r="AC56" s="154">
        <v>70.181000000000012</v>
      </c>
      <c r="AD56" s="154">
        <v>156.5320000000001</v>
      </c>
      <c r="AE56" s="154">
        <v>264.11100000000016</v>
      </c>
      <c r="AF56" s="119"/>
      <c r="AG56" s="52" t="str">
        <f t="shared" si="110"/>
        <v/>
      </c>
      <c r="AI56" s="125">
        <f t="shared" si="94"/>
        <v>5.7602919375071266</v>
      </c>
      <c r="AJ56" s="157">
        <f t="shared" si="95"/>
        <v>3.9711647580728346</v>
      </c>
      <c r="AK56" s="157">
        <f t="shared" si="96"/>
        <v>1.8513680610365695</v>
      </c>
      <c r="AL56" s="157">
        <f t="shared" si="97"/>
        <v>5.3728956646968253</v>
      </c>
      <c r="AM56" s="157">
        <f t="shared" si="98"/>
        <v>28.036144578313255</v>
      </c>
      <c r="AN56" s="157">
        <f t="shared" si="99"/>
        <v>3.4592841163310957</v>
      </c>
      <c r="AO56" s="157">
        <f t="shared" si="100"/>
        <v>1.1073569008946409</v>
      </c>
      <c r="AP56" s="157">
        <f t="shared" si="101"/>
        <v>8.3081407240744571</v>
      </c>
      <c r="AQ56" s="157">
        <f t="shared" si="102"/>
        <v>6.629818967561727</v>
      </c>
      <c r="AR56" s="157">
        <f t="shared" si="103"/>
        <v>5.6594987322020671</v>
      </c>
      <c r="AS56" s="157">
        <f t="shared" si="104"/>
        <v>9.3004240657301924</v>
      </c>
      <c r="AT56" s="157">
        <f t="shared" si="105"/>
        <v>19.322552771262814</v>
      </c>
      <c r="AU56" s="157">
        <f t="shared" si="106"/>
        <v>20.238390804597714</v>
      </c>
      <c r="AV56" s="157"/>
      <c r="AW56" s="52"/>
      <c r="AY56" s="105"/>
      <c r="AZ56" s="105"/>
    </row>
    <row r="57" spans="1:52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54">
        <v>309.06000000000006</v>
      </c>
      <c r="O57" s="119"/>
      <c r="P57" s="52" t="str">
        <f t="shared" si="109"/>
        <v/>
      </c>
      <c r="R57" s="109" t="s">
        <v>79</v>
      </c>
      <c r="S57" s="19">
        <v>101.88200000000002</v>
      </c>
      <c r="T57" s="154">
        <v>208.25</v>
      </c>
      <c r="U57" s="154">
        <v>120.58900000000001</v>
      </c>
      <c r="V57" s="154">
        <v>63.236000000000004</v>
      </c>
      <c r="W57" s="154">
        <v>133.27200000000002</v>
      </c>
      <c r="X57" s="154">
        <v>88.903999999999996</v>
      </c>
      <c r="Y57" s="154">
        <v>66.512999999999991</v>
      </c>
      <c r="Z57" s="154">
        <v>161.839</v>
      </c>
      <c r="AA57" s="154">
        <v>69.402000000000001</v>
      </c>
      <c r="AB57" s="154">
        <v>109.84300000000002</v>
      </c>
      <c r="AC57" s="154">
        <v>111.27</v>
      </c>
      <c r="AD57" s="154">
        <v>115.04100000000001</v>
      </c>
      <c r="AE57" s="154">
        <v>123.86800000000001</v>
      </c>
      <c r="AF57" s="119"/>
      <c r="AG57" s="52" t="str">
        <f t="shared" si="110"/>
        <v/>
      </c>
      <c r="AI57" s="125">
        <f t="shared" si="94"/>
        <v>3.3602242744063329</v>
      </c>
      <c r="AJ57" s="157">
        <f t="shared" si="95"/>
        <v>8.6770833333333339</v>
      </c>
      <c r="AK57" s="157">
        <f t="shared" si="96"/>
        <v>4.960264900662251</v>
      </c>
      <c r="AL57" s="157">
        <f t="shared" si="97"/>
        <v>2.6307775512751173</v>
      </c>
      <c r="AM57" s="157">
        <f t="shared" si="98"/>
        <v>9.8741942653923065</v>
      </c>
      <c r="AN57" s="157">
        <f t="shared" si="99"/>
        <v>2.636536180308422</v>
      </c>
      <c r="AO57" s="157">
        <f t="shared" si="100"/>
        <v>7.8259795270031765</v>
      </c>
      <c r="AP57" s="157">
        <f t="shared" si="101"/>
        <v>9.4114328913700831</v>
      </c>
      <c r="AQ57" s="157">
        <f t="shared" si="102"/>
        <v>16.453769559032718</v>
      </c>
      <c r="AR57" s="157">
        <f t="shared" si="103"/>
        <v>6.2131907913343545</v>
      </c>
      <c r="AS57" s="157">
        <f t="shared" si="104"/>
        <v>3.8524391510577165</v>
      </c>
      <c r="AT57" s="157">
        <f t="shared" si="105"/>
        <v>12.605851413543723</v>
      </c>
      <c r="AU57" s="157">
        <f t="shared" si="106"/>
        <v>4.0078949071377723</v>
      </c>
      <c r="AV57" s="157"/>
      <c r="AW57" s="52"/>
      <c r="AY57" s="105"/>
      <c r="AZ57" s="105"/>
    </row>
    <row r="58" spans="1:52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54">
        <v>223.50000000000017</v>
      </c>
      <c r="O58" s="119"/>
      <c r="P58" s="52" t="str">
        <f t="shared" si="109"/>
        <v/>
      </c>
      <c r="R58" s="109" t="s">
        <v>80</v>
      </c>
      <c r="S58" s="19">
        <v>248.68200000000002</v>
      </c>
      <c r="T58" s="154">
        <v>13.135</v>
      </c>
      <c r="U58" s="154">
        <v>170.39499999999998</v>
      </c>
      <c r="V58" s="154">
        <v>85.355999999999995</v>
      </c>
      <c r="W58" s="154">
        <v>57.158000000000001</v>
      </c>
      <c r="X58" s="154">
        <v>62.073999999999998</v>
      </c>
      <c r="Y58" s="154">
        <v>182.14699999999996</v>
      </c>
      <c r="Z58" s="154">
        <v>90.742000000000004</v>
      </c>
      <c r="AA58" s="154">
        <v>92.774000000000001</v>
      </c>
      <c r="AB58" s="154">
        <v>20.315999999999999</v>
      </c>
      <c r="AC58" s="154">
        <v>52.984999999999999</v>
      </c>
      <c r="AD58" s="154">
        <v>98.681000000000012</v>
      </c>
      <c r="AE58" s="154">
        <v>215.69900000000004</v>
      </c>
      <c r="AF58" s="119"/>
      <c r="AG58" s="52" t="str">
        <f t="shared" si="110"/>
        <v/>
      </c>
      <c r="AI58" s="125">
        <f t="shared" si="94"/>
        <v>3.3921512460613008</v>
      </c>
      <c r="AJ58" s="157">
        <f t="shared" si="95"/>
        <v>6.9131578947368419</v>
      </c>
      <c r="AK58" s="157">
        <f t="shared" si="96"/>
        <v>2.1921112554836548</v>
      </c>
      <c r="AL58" s="157">
        <f t="shared" si="97"/>
        <v>4.2767812406052705</v>
      </c>
      <c r="AM58" s="157">
        <f t="shared" si="98"/>
        <v>5.0834222696549265</v>
      </c>
      <c r="AN58" s="157">
        <f t="shared" si="99"/>
        <v>1.8476054409619906</v>
      </c>
      <c r="AO58" s="157">
        <f t="shared" si="100"/>
        <v>8.7185046907907306</v>
      </c>
      <c r="AP58" s="157">
        <f t="shared" si="101"/>
        <v>5.8071163445539478</v>
      </c>
      <c r="AQ58" s="157">
        <f t="shared" si="102"/>
        <v>8.9845051326748013</v>
      </c>
      <c r="AR58" s="157">
        <f t="shared" si="103"/>
        <v>69.814432989690744</v>
      </c>
      <c r="AS58" s="157">
        <f t="shared" si="104"/>
        <v>10.103928299008389</v>
      </c>
      <c r="AT58" s="157">
        <f t="shared" si="105"/>
        <v>20.221516393442624</v>
      </c>
      <c r="AU58" s="157">
        <f t="shared" si="106"/>
        <v>9.6509619686800843</v>
      </c>
      <c r="AV58" s="157"/>
      <c r="AW58" s="52"/>
      <c r="AY58" s="105"/>
      <c r="AZ58" s="105"/>
    </row>
    <row r="59" spans="1:52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54">
        <v>414.07</v>
      </c>
      <c r="O59" s="119"/>
      <c r="P59" s="52" t="str">
        <f t="shared" si="109"/>
        <v/>
      </c>
      <c r="R59" s="109" t="s">
        <v>81</v>
      </c>
      <c r="S59" s="19">
        <v>26.283999999999999</v>
      </c>
      <c r="T59" s="154">
        <v>140.136</v>
      </c>
      <c r="U59" s="154">
        <v>62.427000000000007</v>
      </c>
      <c r="V59" s="154">
        <v>148.22899999999998</v>
      </c>
      <c r="W59" s="154">
        <v>99.02600000000001</v>
      </c>
      <c r="X59" s="154">
        <v>189.15099999999995</v>
      </c>
      <c r="Y59" s="154">
        <v>114.91000000000001</v>
      </c>
      <c r="Z59" s="154">
        <v>15.391</v>
      </c>
      <c r="AA59" s="154">
        <v>141.86099999999999</v>
      </c>
      <c r="AB59" s="154">
        <v>88.779999999999987</v>
      </c>
      <c r="AC59" s="154">
        <v>72.782000000000011</v>
      </c>
      <c r="AD59" s="154">
        <v>256.71899999999999</v>
      </c>
      <c r="AE59" s="154">
        <v>308.47400000000005</v>
      </c>
      <c r="AF59" s="119"/>
      <c r="AG59" s="52" t="str">
        <f t="shared" si="110"/>
        <v/>
      </c>
      <c r="AI59" s="125">
        <f t="shared" si="94"/>
        <v>3.485479379392654</v>
      </c>
      <c r="AJ59" s="157">
        <f t="shared" si="95"/>
        <v>6.9185880029622302</v>
      </c>
      <c r="AK59" s="157">
        <f t="shared" si="96"/>
        <v>4.9439296745070092</v>
      </c>
      <c r="AL59" s="157">
        <f t="shared" si="97"/>
        <v>7.6914176006641757</v>
      </c>
      <c r="AM59" s="157">
        <f t="shared" si="98"/>
        <v>5.3903434761308588</v>
      </c>
      <c r="AN59" s="157">
        <f t="shared" si="99"/>
        <v>3.7363160493827152</v>
      </c>
      <c r="AO59" s="157">
        <f t="shared" si="100"/>
        <v>4.120262469073829</v>
      </c>
      <c r="AP59" s="157">
        <f t="shared" si="101"/>
        <v>59.42471042471044</v>
      </c>
      <c r="AQ59" s="157">
        <f t="shared" si="102"/>
        <v>4.9669479359966386</v>
      </c>
      <c r="AR59" s="157">
        <f t="shared" si="103"/>
        <v>27.640099626400993</v>
      </c>
      <c r="AS59" s="157">
        <f t="shared" si="104"/>
        <v>6.7018416206261495</v>
      </c>
      <c r="AT59" s="157">
        <f t="shared" si="105"/>
        <v>7.1731258207829196</v>
      </c>
      <c r="AU59" s="157">
        <f t="shared" si="106"/>
        <v>7.449803173376484</v>
      </c>
      <c r="AV59" s="157"/>
      <c r="AW59" s="52"/>
      <c r="AY59" s="105"/>
      <c r="AZ59" s="105"/>
    </row>
    <row r="60" spans="1:52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54">
        <v>165.90000000000006</v>
      </c>
      <c r="O60" s="119"/>
      <c r="P60" s="52" t="str">
        <f t="shared" si="109"/>
        <v/>
      </c>
      <c r="R60" s="109" t="s">
        <v>82</v>
      </c>
      <c r="S60" s="19">
        <v>80.941000000000003</v>
      </c>
      <c r="T60" s="154">
        <v>133.739</v>
      </c>
      <c r="U60" s="154">
        <v>0.89600000000000013</v>
      </c>
      <c r="V60" s="154">
        <v>99.911000000000001</v>
      </c>
      <c r="W60" s="154">
        <v>62.055999999999997</v>
      </c>
      <c r="X60" s="154">
        <v>42.978000000000009</v>
      </c>
      <c r="Y60" s="154">
        <v>73.328000000000003</v>
      </c>
      <c r="Z60" s="154">
        <v>7.7379999999999995</v>
      </c>
      <c r="AA60" s="154">
        <v>45.496000000000002</v>
      </c>
      <c r="AB60" s="154">
        <v>116.032</v>
      </c>
      <c r="AC60" s="154">
        <v>123.81899999999997</v>
      </c>
      <c r="AD60" s="154">
        <v>149.98599999999999</v>
      </c>
      <c r="AE60" s="154">
        <v>319.26399999999995</v>
      </c>
      <c r="AF60" s="119"/>
      <c r="AG60" s="52" t="str">
        <f t="shared" si="110"/>
        <v/>
      </c>
      <c r="AI60" s="125">
        <f t="shared" si="94"/>
        <v>3.3624543037554004</v>
      </c>
      <c r="AJ60" s="157">
        <f t="shared" si="95"/>
        <v>4.4061213059664608</v>
      </c>
      <c r="AK60" s="157">
        <f t="shared" si="96"/>
        <v>6.4000000000000012</v>
      </c>
      <c r="AL60" s="157">
        <f t="shared" si="97"/>
        <v>5.0130958354239841</v>
      </c>
      <c r="AM60" s="157">
        <f t="shared" si="98"/>
        <v>3.816247463255642</v>
      </c>
      <c r="AN60" s="157">
        <f t="shared" si="99"/>
        <v>1.6204049315688276</v>
      </c>
      <c r="AO60" s="157">
        <f t="shared" si="100"/>
        <v>9.7914274268927759</v>
      </c>
      <c r="AP60" s="157">
        <f t="shared" si="101"/>
        <v>28.659259259259258</v>
      </c>
      <c r="AQ60" s="157">
        <f t="shared" si="102"/>
        <v>1.8691097325500186</v>
      </c>
      <c r="AR60" s="157">
        <f t="shared" si="103"/>
        <v>7.1277105473309144</v>
      </c>
      <c r="AS60" s="157">
        <f t="shared" si="104"/>
        <v>7.5646994134897314</v>
      </c>
      <c r="AT60" s="157">
        <f t="shared" si="105"/>
        <v>9.2515420676042428</v>
      </c>
      <c r="AU60" s="157">
        <f t="shared" si="106"/>
        <v>19.24436407474381</v>
      </c>
      <c r="AV60" s="157"/>
      <c r="AW60" s="52"/>
      <c r="AY60" s="105"/>
      <c r="AZ60" s="105"/>
    </row>
    <row r="61" spans="1:52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54">
        <v>90.060000000000016</v>
      </c>
      <c r="O61" s="119"/>
      <c r="P61" s="52" t="str">
        <f t="shared" si="109"/>
        <v/>
      </c>
      <c r="R61" s="109" t="s">
        <v>83</v>
      </c>
      <c r="S61" s="19">
        <v>62.047999999999995</v>
      </c>
      <c r="T61" s="154">
        <v>49.418999999999997</v>
      </c>
      <c r="U61" s="154">
        <v>115.30700000000002</v>
      </c>
      <c r="V61" s="154">
        <v>48.548999999999999</v>
      </c>
      <c r="W61" s="154">
        <v>60.350999999999999</v>
      </c>
      <c r="X61" s="154">
        <v>250.62000000000003</v>
      </c>
      <c r="Y61" s="154">
        <v>66.029999999999987</v>
      </c>
      <c r="Z61" s="154">
        <v>58.631000000000007</v>
      </c>
      <c r="AA61" s="154">
        <v>111.59399999999999</v>
      </c>
      <c r="AB61" s="154">
        <v>193.00300000000004</v>
      </c>
      <c r="AC61" s="154">
        <v>285.58600000000001</v>
      </c>
      <c r="AD61" s="154">
        <v>185.32599999999994</v>
      </c>
      <c r="AE61" s="154">
        <v>275.30900000000003</v>
      </c>
      <c r="AF61" s="119"/>
      <c r="AG61" s="52" t="str">
        <f t="shared" si="110"/>
        <v/>
      </c>
      <c r="AI61" s="125">
        <f t="shared" ref="AI61:AJ67" si="111">(S61/B61)*10</f>
        <v>4.6122054560321102</v>
      </c>
      <c r="AJ61" s="157">
        <f t="shared" si="111"/>
        <v>2.7942440348298092</v>
      </c>
      <c r="AK61" s="157">
        <f t="shared" ref="AK61:AS63" si="112">IF(U61="","",(U61/D61)*10)</f>
        <v>5.6581284655773123</v>
      </c>
      <c r="AL61" s="157">
        <f t="shared" si="112"/>
        <v>6.3913902053712492</v>
      </c>
      <c r="AM61" s="157">
        <f t="shared" si="112"/>
        <v>6.9560857538035954</v>
      </c>
      <c r="AN61" s="157">
        <f t="shared" si="112"/>
        <v>7.400561051232839</v>
      </c>
      <c r="AO61" s="157">
        <f t="shared" si="112"/>
        <v>6.129211918685602</v>
      </c>
      <c r="AP61" s="157">
        <f t="shared" si="112"/>
        <v>3.0930048533445875</v>
      </c>
      <c r="AQ61" s="157">
        <f t="shared" si="112"/>
        <v>6.8194817892935706</v>
      </c>
      <c r="AR61" s="157">
        <f t="shared" si="112"/>
        <v>16.76100738167608</v>
      </c>
      <c r="AS61" s="157">
        <f t="shared" si="112"/>
        <v>10.166459008223278</v>
      </c>
      <c r="AT61" s="157">
        <f t="shared" ref="AT61:AT63" si="113">IF(AD61="","",(AD61/M61)*10)</f>
        <v>6.4409689639592713</v>
      </c>
      <c r="AU61" s="157">
        <f t="shared" ref="AU61:AU63" si="114">IF(AE61="","",(AE61/N61)*10)</f>
        <v>30.569509216078167</v>
      </c>
      <c r="AV61" s="157" t="str">
        <f t="shared" ref="AV61:AV63" si="115">IF(AF61="","",(AF61/O61)*10)</f>
        <v/>
      </c>
      <c r="AW61" s="52" t="str">
        <f t="shared" ref="AW60:AW62" si="116">IF(AV61="","",(AV61-AU61)/AU61)</f>
        <v/>
      </c>
      <c r="AY61" s="105"/>
      <c r="AZ61" s="105"/>
    </row>
    <row r="62" spans="1:52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55">
        <v>22.009999999999991</v>
      </c>
      <c r="O62" s="123"/>
      <c r="P62" s="52" t="str">
        <f t="shared" si="109"/>
        <v/>
      </c>
      <c r="R62" s="110" t="s">
        <v>84</v>
      </c>
      <c r="S62" s="19">
        <v>30.416</v>
      </c>
      <c r="T62" s="154">
        <v>47.312999999999995</v>
      </c>
      <c r="U62" s="154">
        <v>23.595999999999997</v>
      </c>
      <c r="V62" s="154">
        <v>78.717000000000013</v>
      </c>
      <c r="W62" s="154">
        <v>56.821999999999996</v>
      </c>
      <c r="X62" s="154">
        <v>94.972999999999999</v>
      </c>
      <c r="Y62" s="154">
        <v>72.218000000000018</v>
      </c>
      <c r="Z62" s="154">
        <v>81.169000000000011</v>
      </c>
      <c r="AA62" s="154">
        <v>81.001999999999995</v>
      </c>
      <c r="AB62" s="154">
        <v>103.39299999999999</v>
      </c>
      <c r="AC62" s="154">
        <v>78.418999999999969</v>
      </c>
      <c r="AD62" s="154">
        <v>91.548000000000016</v>
      </c>
      <c r="AE62" s="154">
        <v>146.48499999999996</v>
      </c>
      <c r="AF62" s="119"/>
      <c r="AG62" s="52" t="str">
        <f t="shared" si="110"/>
        <v/>
      </c>
      <c r="AI62" s="125">
        <f t="shared" si="111"/>
        <v>3.2621192621192625</v>
      </c>
      <c r="AJ62" s="157">
        <f t="shared" si="111"/>
        <v>3.8014623172103477</v>
      </c>
      <c r="AK62" s="157">
        <f t="shared" si="112"/>
        <v>2.0859264497878356</v>
      </c>
      <c r="AL62" s="157">
        <f t="shared" si="112"/>
        <v>7.1192005064664921</v>
      </c>
      <c r="AM62" s="157">
        <f t="shared" si="112"/>
        <v>7.7881030701754375</v>
      </c>
      <c r="AN62" s="157">
        <f t="shared" si="112"/>
        <v>4.5561525545694419</v>
      </c>
      <c r="AO62" s="157">
        <f t="shared" si="112"/>
        <v>8.2780834479596539</v>
      </c>
      <c r="AP62" s="157">
        <f t="shared" si="112"/>
        <v>7.588015331401329</v>
      </c>
      <c r="AQ62" s="157">
        <f t="shared" si="112"/>
        <v>7.0216712898751732</v>
      </c>
      <c r="AR62" s="157">
        <f t="shared" si="112"/>
        <v>6.3237308868501527</v>
      </c>
      <c r="AS62" s="157">
        <f t="shared" si="112"/>
        <v>5.4186705362078502</v>
      </c>
      <c r="AT62" s="157">
        <f t="shared" si="113"/>
        <v>12.885010555946518</v>
      </c>
      <c r="AU62" s="157">
        <f t="shared" si="114"/>
        <v>66.553839164016367</v>
      </c>
      <c r="AV62" s="157" t="str">
        <f t="shared" si="115"/>
        <v/>
      </c>
      <c r="AW62" s="52" t="str">
        <f t="shared" si="116"/>
        <v/>
      </c>
      <c r="AY62" s="105"/>
      <c r="AZ62" s="105"/>
    </row>
    <row r="63" spans="1:52" ht="20.100000000000001" customHeight="1" thickBot="1" x14ac:dyDescent="0.3">
      <c r="A63" s="35" t="str">
        <f>A19</f>
        <v>jan-fev</v>
      </c>
      <c r="B63" s="167">
        <f>B51+B52</f>
        <v>416.39</v>
      </c>
      <c r="C63" s="168">
        <f t="shared" ref="C63:O63" si="117">C51+C52</f>
        <v>612.77</v>
      </c>
      <c r="D63" s="168">
        <f t="shared" si="117"/>
        <v>429.8</v>
      </c>
      <c r="E63" s="168">
        <f t="shared" si="117"/>
        <v>1479.52</v>
      </c>
      <c r="F63" s="168">
        <f t="shared" si="117"/>
        <v>469.23</v>
      </c>
      <c r="G63" s="168">
        <f t="shared" si="117"/>
        <v>236.62000000000003</v>
      </c>
      <c r="H63" s="168">
        <f t="shared" si="117"/>
        <v>212.16999999999996</v>
      </c>
      <c r="I63" s="168">
        <f t="shared" si="117"/>
        <v>656.21</v>
      </c>
      <c r="J63" s="168">
        <f t="shared" si="117"/>
        <v>359.88</v>
      </c>
      <c r="K63" s="168">
        <f t="shared" si="117"/>
        <v>287.35000000000002</v>
      </c>
      <c r="L63" s="168">
        <f t="shared" si="117"/>
        <v>529.79</v>
      </c>
      <c r="M63" s="168">
        <f t="shared" si="117"/>
        <v>137.44999999999999</v>
      </c>
      <c r="N63" s="168">
        <f t="shared" si="117"/>
        <v>519.02999999999986</v>
      </c>
      <c r="O63" s="169">
        <f t="shared" si="117"/>
        <v>775.24999999999977</v>
      </c>
      <c r="P63" s="61">
        <f t="shared" si="109"/>
        <v>0.49365161936689589</v>
      </c>
      <c r="R63" s="109"/>
      <c r="S63" s="167">
        <f>S51+S52</f>
        <v>136.79600000000002</v>
      </c>
      <c r="T63" s="168">
        <f t="shared" ref="T63:AF63" si="118">T51+T52</f>
        <v>181.291</v>
      </c>
      <c r="U63" s="168">
        <f t="shared" si="118"/>
        <v>190.27699999999999</v>
      </c>
      <c r="V63" s="168">
        <f t="shared" si="118"/>
        <v>205.13400000000001</v>
      </c>
      <c r="W63" s="168">
        <f t="shared" si="118"/>
        <v>176.33599999999998</v>
      </c>
      <c r="X63" s="168">
        <f t="shared" si="118"/>
        <v>114.78399999999999</v>
      </c>
      <c r="Y63" s="168">
        <f t="shared" si="118"/>
        <v>170.577</v>
      </c>
      <c r="Z63" s="168">
        <f t="shared" si="118"/>
        <v>341.67600000000004</v>
      </c>
      <c r="AA63" s="168">
        <f t="shared" si="118"/>
        <v>258.77800000000002</v>
      </c>
      <c r="AB63" s="168">
        <f t="shared" si="118"/>
        <v>352.279</v>
      </c>
      <c r="AC63" s="168">
        <f t="shared" si="118"/>
        <v>939.72799999999995</v>
      </c>
      <c r="AD63" s="168">
        <f t="shared" si="118"/>
        <v>191.26800000000003</v>
      </c>
      <c r="AE63" s="168">
        <f t="shared" si="118"/>
        <v>520.83600000000001</v>
      </c>
      <c r="AF63" s="169">
        <f t="shared" si="118"/>
        <v>639.20399999999995</v>
      </c>
      <c r="AG63" s="61">
        <f t="shared" si="110"/>
        <v>0.2272653964011703</v>
      </c>
      <c r="AI63" s="172">
        <f t="shared" si="111"/>
        <v>3.2852854295252056</v>
      </c>
      <c r="AJ63" s="173">
        <f t="shared" si="111"/>
        <v>2.958548884573331</v>
      </c>
      <c r="AK63" s="173">
        <f t="shared" si="112"/>
        <v>4.4271056305258254</v>
      </c>
      <c r="AL63" s="173">
        <f t="shared" si="112"/>
        <v>1.3864902130420678</v>
      </c>
      <c r="AM63" s="173">
        <f t="shared" si="112"/>
        <v>3.7579864885024392</v>
      </c>
      <c r="AN63" s="173">
        <f t="shared" si="112"/>
        <v>4.850984701208688</v>
      </c>
      <c r="AO63" s="173">
        <f t="shared" si="112"/>
        <v>8.0396380261111382</v>
      </c>
      <c r="AP63" s="173">
        <f t="shared" si="112"/>
        <v>5.2068087959647071</v>
      </c>
      <c r="AQ63" s="173">
        <f t="shared" si="112"/>
        <v>7.1906746693342232</v>
      </c>
      <c r="AR63" s="173">
        <f t="shared" si="112"/>
        <v>12.259578910736035</v>
      </c>
      <c r="AS63" s="173">
        <f t="shared" si="112"/>
        <v>17.737745144302458</v>
      </c>
      <c r="AT63" s="173">
        <f t="shared" si="113"/>
        <v>13.915460167333579</v>
      </c>
      <c r="AU63" s="173">
        <f t="shared" si="114"/>
        <v>10.034795676550491</v>
      </c>
      <c r="AV63" s="173">
        <f t="shared" si="115"/>
        <v>8.2451338277974866</v>
      </c>
      <c r="AW63" s="61">
        <f t="shared" ref="AW63:AW67" si="119">IF(AV63="","",(AV63-AU63)/AU63)</f>
        <v>-0.17834561922721773</v>
      </c>
      <c r="AY63" s="105"/>
      <c r="AZ63" s="105"/>
    </row>
    <row r="64" spans="1:52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O64" si="120">SUM(E51:E53)</f>
        <v>1578.6399999999999</v>
      </c>
      <c r="F64" s="154">
        <f t="shared" si="120"/>
        <v>623.19000000000005</v>
      </c>
      <c r="G64" s="154">
        <f t="shared" si="120"/>
        <v>256.62</v>
      </c>
      <c r="H64" s="154">
        <f t="shared" si="120"/>
        <v>278.10999999999996</v>
      </c>
      <c r="I64" s="154">
        <f t="shared" si="120"/>
        <v>682.05000000000007</v>
      </c>
      <c r="J64" s="154">
        <f t="shared" si="120"/>
        <v>363.4</v>
      </c>
      <c r="K64" s="154">
        <f t="shared" si="120"/>
        <v>324.84000000000003</v>
      </c>
      <c r="L64" s="154">
        <f t="shared" si="120"/>
        <v>666.59</v>
      </c>
      <c r="M64" s="154">
        <f t="shared" ref="M64" si="121">SUM(M51:M53)</f>
        <v>423.11999999999995</v>
      </c>
      <c r="N64" s="154">
        <f t="shared" si="120"/>
        <v>618.80999999999983</v>
      </c>
      <c r="O64" s="154"/>
      <c r="P64" s="61"/>
      <c r="R64" s="108" t="s">
        <v>85</v>
      </c>
      <c r="S64" s="19">
        <f>SUM(S51:S53)</f>
        <v>176.74100000000001</v>
      </c>
      <c r="T64" s="154">
        <f t="shared" ref="T64:AF65" si="122">SUM(T51:T53)</f>
        <v>391.447</v>
      </c>
      <c r="U64" s="154">
        <f t="shared" si="122"/>
        <v>211.98399999999998</v>
      </c>
      <c r="V64" s="154">
        <f t="shared" si="122"/>
        <v>232.916</v>
      </c>
      <c r="W64" s="154">
        <f t="shared" si="122"/>
        <v>266.57599999999996</v>
      </c>
      <c r="X64" s="154">
        <f t="shared" si="122"/>
        <v>129.57999999999998</v>
      </c>
      <c r="Y64" s="154">
        <f t="shared" si="122"/>
        <v>229.95</v>
      </c>
      <c r="Z64" s="154">
        <f t="shared" si="122"/>
        <v>393.07100000000003</v>
      </c>
      <c r="AA64" s="154">
        <f t="shared" si="122"/>
        <v>307.45100000000002</v>
      </c>
      <c r="AB64" s="154">
        <f t="shared" si="122"/>
        <v>425.43199999999996</v>
      </c>
      <c r="AC64" s="154">
        <f t="shared" si="122"/>
        <v>1032.018</v>
      </c>
      <c r="AD64" s="154">
        <f t="shared" ref="AD64" si="123">SUM(AD51:AD53)</f>
        <v>380.52600000000007</v>
      </c>
      <c r="AE64" s="154">
        <f t="shared" si="122"/>
        <v>632.375</v>
      </c>
      <c r="AF64" s="154"/>
      <c r="AG64" s="61"/>
      <c r="AI64" s="124">
        <f t="shared" si="111"/>
        <v>3.4598790204177519</v>
      </c>
      <c r="AJ64" s="156">
        <f t="shared" si="111"/>
        <v>3.819777710555333</v>
      </c>
      <c r="AK64" s="156">
        <f t="shared" ref="AK64:AS66" si="124">(U64/D64)*10</f>
        <v>4.7040653293094268</v>
      </c>
      <c r="AL64" s="156">
        <f t="shared" si="124"/>
        <v>1.4754218821263874</v>
      </c>
      <c r="AM64" s="156">
        <f t="shared" si="124"/>
        <v>4.2776039410131732</v>
      </c>
      <c r="AN64" s="156">
        <f t="shared" si="124"/>
        <v>5.0494895175746235</v>
      </c>
      <c r="AO64" s="156">
        <f t="shared" si="124"/>
        <v>8.2683110999244906</v>
      </c>
      <c r="AP64" s="156">
        <f t="shared" si="124"/>
        <v>5.7630818854922659</v>
      </c>
      <c r="AQ64" s="156">
        <f t="shared" si="124"/>
        <v>8.4604017611447464</v>
      </c>
      <c r="AR64" s="156">
        <f t="shared" si="124"/>
        <v>13.096662972540326</v>
      </c>
      <c r="AS64" s="156">
        <f t="shared" si="124"/>
        <v>15.482050435800117</v>
      </c>
      <c r="AT64" s="156">
        <f t="shared" ref="AT64:AT66" si="125">(AD64/M64)*10</f>
        <v>8.9933352240499183</v>
      </c>
      <c r="AU64" s="156">
        <f t="shared" ref="AU64:AU66" si="126">(AE64/N64)*10</f>
        <v>10.219211066401645</v>
      </c>
      <c r="AV64" s="156"/>
      <c r="AW64" s="61"/>
    </row>
    <row r="65" spans="1:49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N65" si="127">SUM(E54:E56)</f>
        <v>639.50999999999988</v>
      </c>
      <c r="F65" s="154">
        <f t="shared" si="127"/>
        <v>1211.1999999999998</v>
      </c>
      <c r="G65" s="154">
        <f t="shared" si="127"/>
        <v>771.18000000000006</v>
      </c>
      <c r="H65" s="154">
        <f t="shared" si="127"/>
        <v>1169.0899999999999</v>
      </c>
      <c r="I65" s="154">
        <f t="shared" si="127"/>
        <v>131.77999999999997</v>
      </c>
      <c r="J65" s="154">
        <f t="shared" si="127"/>
        <v>690.83</v>
      </c>
      <c r="K65" s="154">
        <f t="shared" si="127"/>
        <v>894.35999999999967</v>
      </c>
      <c r="L65" s="154">
        <f t="shared" si="127"/>
        <v>193.45999999999995</v>
      </c>
      <c r="M65" s="154">
        <f t="shared" ref="M65" si="128">SUM(M54:M56)</f>
        <v>586.74</v>
      </c>
      <c r="N65" s="154">
        <f t="shared" si="127"/>
        <v>722.75999999999988</v>
      </c>
      <c r="O65" s="154" t="str">
        <f>IF(O56="","",SUM(O54:O56))</f>
        <v/>
      </c>
      <c r="P65" s="52" t="str">
        <f t="shared" si="109"/>
        <v/>
      </c>
      <c r="R65" s="109" t="s">
        <v>86</v>
      </c>
      <c r="S65" s="19">
        <f>SUM(S54:S56)</f>
        <v>172.44200000000001</v>
      </c>
      <c r="T65" s="154">
        <f t="shared" ref="T65:AE65" si="129">SUM(T54:T56)</f>
        <v>186.90999999999997</v>
      </c>
      <c r="U65" s="154">
        <f t="shared" si="129"/>
        <v>317.54300000000001</v>
      </c>
      <c r="V65" s="154">
        <f t="shared" si="129"/>
        <v>273.15200000000004</v>
      </c>
      <c r="W65" s="154">
        <f t="shared" si="129"/>
        <v>274.7589999999999</v>
      </c>
      <c r="X65" s="154">
        <f t="shared" si="129"/>
        <v>324.92199999999997</v>
      </c>
      <c r="Y65" s="154">
        <f t="shared" si="129"/>
        <v>316.45400000000001</v>
      </c>
      <c r="Z65" s="154">
        <f t="shared" si="129"/>
        <v>218.61900000000003</v>
      </c>
      <c r="AA65" s="154">
        <f t="shared" si="129"/>
        <v>473.084</v>
      </c>
      <c r="AB65" s="154">
        <f t="shared" si="129"/>
        <v>407.07599999999996</v>
      </c>
      <c r="AC65" s="154">
        <f t="shared" si="129"/>
        <v>151.21100000000001</v>
      </c>
      <c r="AD65" s="154">
        <f t="shared" ref="AD65" si="130">SUM(AD54:AD56)</f>
        <v>1125.3350000000005</v>
      </c>
      <c r="AE65" s="154">
        <f t="shared" si="129"/>
        <v>766.17500000000018</v>
      </c>
      <c r="AF65" s="154"/>
      <c r="AG65" s="52"/>
      <c r="AI65" s="125">
        <f t="shared" si="111"/>
        <v>2.6427082694783306</v>
      </c>
      <c r="AJ65" s="157">
        <f t="shared" si="111"/>
        <v>3.8715356891337658</v>
      </c>
      <c r="AK65" s="157">
        <f t="shared" si="124"/>
        <v>2.6966413315782778</v>
      </c>
      <c r="AL65" s="157">
        <f t="shared" si="124"/>
        <v>4.2712701912401698</v>
      </c>
      <c r="AM65" s="157">
        <f t="shared" si="124"/>
        <v>2.2684857992073972</v>
      </c>
      <c r="AN65" s="157">
        <f t="shared" si="124"/>
        <v>4.2133094737934069</v>
      </c>
      <c r="AO65" s="157">
        <f t="shared" si="124"/>
        <v>2.7068403630173901</v>
      </c>
      <c r="AP65" s="157">
        <f t="shared" si="124"/>
        <v>16.589694946122332</v>
      </c>
      <c r="AQ65" s="157">
        <f t="shared" si="124"/>
        <v>6.8480523428339826</v>
      </c>
      <c r="AR65" s="157">
        <f t="shared" si="124"/>
        <v>4.5515899637729786</v>
      </c>
      <c r="AS65" s="157">
        <f t="shared" si="124"/>
        <v>7.8161377028843191</v>
      </c>
      <c r="AT65" s="157">
        <f t="shared" si="125"/>
        <v>19.179449159764129</v>
      </c>
      <c r="AU65" s="157">
        <f t="shared" si="126"/>
        <v>10.600683491062044</v>
      </c>
      <c r="AV65" s="157"/>
      <c r="AW65" s="52"/>
    </row>
    <row r="66" spans="1:49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N66" si="131">SUM(E57:E59)</f>
        <v>632.67000000000007</v>
      </c>
      <c r="F66" s="154">
        <f t="shared" si="131"/>
        <v>431.12000000000012</v>
      </c>
      <c r="G66" s="154">
        <f t="shared" si="131"/>
        <v>1179.42</v>
      </c>
      <c r="H66" s="154">
        <f t="shared" si="131"/>
        <v>572.79999999999995</v>
      </c>
      <c r="I66" s="154">
        <f t="shared" si="131"/>
        <v>330.81000000000006</v>
      </c>
      <c r="J66" s="154">
        <f t="shared" si="131"/>
        <v>431.05</v>
      </c>
      <c r="K66" s="154">
        <f t="shared" si="131"/>
        <v>211.81999999999996</v>
      </c>
      <c r="L66" s="154">
        <f t="shared" si="131"/>
        <v>449.86999999999995</v>
      </c>
      <c r="M66" s="154">
        <f t="shared" ref="M66" si="132">SUM(M57:M59)</f>
        <v>497.9500000000001</v>
      </c>
      <c r="N66" s="154">
        <f t="shared" si="131"/>
        <v>946.63000000000011</v>
      </c>
      <c r="O66" s="154" t="str">
        <f>IF(O59="","",SUM(O57:O59))</f>
        <v/>
      </c>
      <c r="P66" s="52" t="str">
        <f t="shared" si="109"/>
        <v/>
      </c>
      <c r="R66" s="109" t="s">
        <v>87</v>
      </c>
      <c r="S66" s="19">
        <f>SUM(S57:S59)</f>
        <v>376.84800000000001</v>
      </c>
      <c r="T66" s="154">
        <f t="shared" ref="T66:AE66" si="133">SUM(T57:T59)</f>
        <v>361.52099999999996</v>
      </c>
      <c r="U66" s="154">
        <f t="shared" si="133"/>
        <v>353.411</v>
      </c>
      <c r="V66" s="154">
        <f t="shared" si="133"/>
        <v>296.82099999999997</v>
      </c>
      <c r="W66" s="154">
        <f t="shared" si="133"/>
        <v>289.45600000000002</v>
      </c>
      <c r="X66" s="154">
        <f t="shared" si="133"/>
        <v>340.12899999999996</v>
      </c>
      <c r="Y66" s="154">
        <f t="shared" si="133"/>
        <v>363.57</v>
      </c>
      <c r="Z66" s="154">
        <f t="shared" si="133"/>
        <v>267.97200000000004</v>
      </c>
      <c r="AA66" s="154">
        <f t="shared" si="133"/>
        <v>304.03699999999998</v>
      </c>
      <c r="AB66" s="154">
        <f t="shared" si="133"/>
        <v>218.93900000000002</v>
      </c>
      <c r="AC66" s="154">
        <f t="shared" si="133"/>
        <v>237.03700000000001</v>
      </c>
      <c r="AD66" s="154">
        <f t="shared" ref="AD66" si="134">SUM(AD57:AD59)</f>
        <v>470.44100000000003</v>
      </c>
      <c r="AE66" s="154">
        <f t="shared" si="133"/>
        <v>648.04100000000017</v>
      </c>
      <c r="AF66" s="154" t="str">
        <f>IF(AF59="","",SUM(AF57:AF59))</f>
        <v/>
      </c>
      <c r="AG66" s="52" t="str">
        <f t="shared" ref="AG65:AG66" si="135">IF(AF66="","",(AF66-AE66)/AE66)</f>
        <v/>
      </c>
      <c r="AI66" s="125">
        <f t="shared" si="111"/>
        <v>3.3897744036268125</v>
      </c>
      <c r="AJ66" s="157">
        <f t="shared" si="111"/>
        <v>7.8327591810204735</v>
      </c>
      <c r="AK66" s="157">
        <f t="shared" si="124"/>
        <v>3.0820099590996692</v>
      </c>
      <c r="AL66" s="157">
        <f t="shared" si="124"/>
        <v>4.691561161426967</v>
      </c>
      <c r="AM66" s="157">
        <f t="shared" si="124"/>
        <v>6.7140471330488012</v>
      </c>
      <c r="AN66" s="157">
        <f t="shared" si="124"/>
        <v>2.883866646317681</v>
      </c>
      <c r="AO66" s="157">
        <f t="shared" si="124"/>
        <v>6.3472416201117321</v>
      </c>
      <c r="AP66" s="157">
        <f t="shared" si="124"/>
        <v>8.1004806384329378</v>
      </c>
      <c r="AQ66" s="157">
        <f t="shared" si="124"/>
        <v>7.0534044774388116</v>
      </c>
      <c r="AR66" s="157">
        <f t="shared" si="124"/>
        <v>10.33608724388632</v>
      </c>
      <c r="AS66" s="157">
        <f t="shared" si="124"/>
        <v>5.2690110476359839</v>
      </c>
      <c r="AT66" s="157">
        <f t="shared" si="125"/>
        <v>9.4475549753991359</v>
      </c>
      <c r="AU66" s="157">
        <f t="shared" si="126"/>
        <v>6.845768674138788</v>
      </c>
      <c r="AV66" s="157"/>
      <c r="AW66" s="52"/>
    </row>
    <row r="67" spans="1:49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O67" si="136">IF(E62="","",SUM(E60:E62))</f>
        <v>385.83</v>
      </c>
      <c r="F67" s="155">
        <f t="shared" si="136"/>
        <v>322.33000000000004</v>
      </c>
      <c r="G67" s="155">
        <f t="shared" si="136"/>
        <v>812.32999999999993</v>
      </c>
      <c r="H67" s="155">
        <f t="shared" si="136"/>
        <v>269.86</v>
      </c>
      <c r="I67" s="155">
        <f t="shared" si="136"/>
        <v>299.23</v>
      </c>
      <c r="J67" s="155">
        <f t="shared" si="136"/>
        <v>522.41</v>
      </c>
      <c r="K67" s="155">
        <f t="shared" si="136"/>
        <v>441.44000000000005</v>
      </c>
      <c r="L67" s="155">
        <f t="shared" si="136"/>
        <v>589.30999999999995</v>
      </c>
      <c r="M67" s="155">
        <f t="shared" ref="M67" si="137">IF(M62="","",SUM(M60:M62))</f>
        <v>520.89999999999975</v>
      </c>
      <c r="N67" s="155">
        <f t="shared" si="136"/>
        <v>277.97000000000008</v>
      </c>
      <c r="O67" s="155" t="str">
        <f t="shared" si="136"/>
        <v/>
      </c>
      <c r="P67" s="55" t="str">
        <f t="shared" si="109"/>
        <v/>
      </c>
      <c r="R67" s="110" t="s">
        <v>88</v>
      </c>
      <c r="S67" s="21">
        <f>SUM(S60:S62)</f>
        <v>173.405</v>
      </c>
      <c r="T67" s="155">
        <f t="shared" ref="T67:AE67" si="138">SUM(T60:T62)</f>
        <v>230.471</v>
      </c>
      <c r="U67" s="155">
        <f t="shared" si="138"/>
        <v>139.79900000000001</v>
      </c>
      <c r="V67" s="155">
        <f t="shared" si="138"/>
        <v>227.17700000000002</v>
      </c>
      <c r="W67" s="155">
        <f t="shared" si="138"/>
        <v>179.22899999999998</v>
      </c>
      <c r="X67" s="155">
        <f t="shared" si="138"/>
        <v>388.57100000000008</v>
      </c>
      <c r="Y67" s="155">
        <f t="shared" si="138"/>
        <v>211.57600000000002</v>
      </c>
      <c r="Z67" s="155">
        <f t="shared" si="138"/>
        <v>147.53800000000001</v>
      </c>
      <c r="AA67" s="155">
        <f t="shared" si="138"/>
        <v>238.09199999999998</v>
      </c>
      <c r="AB67" s="155">
        <f t="shared" si="138"/>
        <v>412.428</v>
      </c>
      <c r="AC67" s="155">
        <f t="shared" si="138"/>
        <v>487.82399999999996</v>
      </c>
      <c r="AD67" s="155">
        <f t="shared" ref="AD67" si="139">SUM(AD60:AD62)</f>
        <v>426.8599999999999</v>
      </c>
      <c r="AE67" s="155">
        <f t="shared" si="138"/>
        <v>741.05799999999999</v>
      </c>
      <c r="AF67" s="155" t="str">
        <f>IF(AF60="","",SUM(AF58:AF60))</f>
        <v/>
      </c>
      <c r="AG67" s="55" t="str">
        <f t="shared" ref="AG67" si="140">IF(AF67="","",(AF67-AE67)/AE67)</f>
        <v/>
      </c>
      <c r="AI67" s="126">
        <f t="shared" si="111"/>
        <v>3.7013596875066703</v>
      </c>
      <c r="AJ67" s="158">
        <f t="shared" si="111"/>
        <v>3.8103827395221956</v>
      </c>
      <c r="AK67" s="158">
        <f t="shared" ref="AK67:AS67" si="141">IF(U62="","",(U67/D67)*10)</f>
        <v>4.3919135434010883</v>
      </c>
      <c r="AL67" s="158">
        <f t="shared" si="141"/>
        <v>5.8880076717725425</v>
      </c>
      <c r="AM67" s="158">
        <f t="shared" si="141"/>
        <v>5.5604194459094707</v>
      </c>
      <c r="AN67" s="158">
        <f t="shared" si="141"/>
        <v>4.7834131449041664</v>
      </c>
      <c r="AO67" s="158">
        <f t="shared" si="141"/>
        <v>7.840213444008004</v>
      </c>
      <c r="AP67" s="158">
        <f t="shared" si="141"/>
        <v>4.9305885105103098</v>
      </c>
      <c r="AQ67" s="158">
        <f t="shared" si="141"/>
        <v>4.5575697249286957</v>
      </c>
      <c r="AR67" s="158">
        <f t="shared" si="141"/>
        <v>9.3427872417542588</v>
      </c>
      <c r="AS67" s="158">
        <f t="shared" si="141"/>
        <v>8.2778843053740818</v>
      </c>
      <c r="AT67" s="158">
        <f t="shared" ref="AT67" si="142">IF(AD62="","",(AD67/M67)*10)</f>
        <v>8.1946630831253628</v>
      </c>
      <c r="AU67" s="158">
        <f t="shared" ref="AU67" si="143">IF(AE62="","",(AE67/N67)*10)</f>
        <v>26.659639529445617</v>
      </c>
      <c r="AV67" s="158" t="str">
        <f t="shared" ref="AV67" si="144">IF(AF62="","",(AF67/O67)*10)</f>
        <v/>
      </c>
      <c r="AW67" s="55" t="str">
        <f t="shared" si="119"/>
        <v/>
      </c>
    </row>
    <row r="69" spans="1:49" x14ac:dyDescent="0.25"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</row>
    <row r="70" spans="1:49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</sheetData>
  <mergeCells count="24"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  <mergeCell ref="AI48:AV48"/>
    <mergeCell ref="AW48:AW49"/>
    <mergeCell ref="A48:A49"/>
    <mergeCell ref="B48:O48"/>
    <mergeCell ref="P48:P49"/>
    <mergeCell ref="R48:R49"/>
    <mergeCell ref="S48:AF48"/>
    <mergeCell ref="AG48:AG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N64:N67 AE64:AE67 AE20:AE23 N42:N45 N20:N23 B20:L23 B64:L67 S20:AC23 S64:AC67 S42:AC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Z68"/>
  <sheetViews>
    <sheetView showGridLines="0" topLeftCell="J48" workbookViewId="0">
      <selection activeCell="O63" sqref="O63"/>
    </sheetView>
  </sheetViews>
  <sheetFormatPr defaultRowHeight="15" x14ac:dyDescent="0.25"/>
  <cols>
    <col min="1" max="1" width="18.7109375" customWidth="1"/>
    <col min="16" max="16" width="9.85546875" customWidth="1"/>
    <col min="17" max="17" width="1.7109375" customWidth="1"/>
    <col min="18" max="18" width="18.7109375" hidden="1" customWidth="1"/>
    <col min="33" max="33" width="10.140625" customWidth="1"/>
    <col min="34" max="34" width="1.7109375" customWidth="1"/>
    <col min="49" max="49" width="9.85546875" customWidth="1"/>
    <col min="52" max="52" width="9.140625" style="101"/>
  </cols>
  <sheetData>
    <row r="1" spans="1:52" ht="15.75" x14ac:dyDescent="0.25">
      <c r="A1" s="4" t="s">
        <v>99</v>
      </c>
    </row>
    <row r="3" spans="1:52" ht="15.75" thickBot="1" x14ac:dyDescent="0.3">
      <c r="P3" s="107" t="s">
        <v>1</v>
      </c>
      <c r="AG3" s="289">
        <v>1000</v>
      </c>
      <c r="AW3" s="289" t="s">
        <v>47</v>
      </c>
    </row>
    <row r="4" spans="1:52" ht="20.100000000000001" customHeight="1" x14ac:dyDescent="0.25">
      <c r="A4" s="327" t="s">
        <v>3</v>
      </c>
      <c r="B4" s="329" t="s">
        <v>72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4"/>
      <c r="P4" s="332" t="s">
        <v>148</v>
      </c>
      <c r="R4" s="330" t="s">
        <v>3</v>
      </c>
      <c r="S4" s="322" t="s">
        <v>72</v>
      </c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4"/>
      <c r="AG4" s="325" t="s">
        <v>148</v>
      </c>
      <c r="AI4" s="322" t="s">
        <v>72</v>
      </c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4"/>
      <c r="AW4" s="325" t="s">
        <v>148</v>
      </c>
    </row>
    <row r="5" spans="1:52" ht="20.100000000000001" customHeight="1" thickBot="1" x14ac:dyDescent="0.3">
      <c r="A5" s="328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3"/>
      <c r="R5" s="331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26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76">
        <v>2018</v>
      </c>
      <c r="AR5" s="135">
        <v>2019</v>
      </c>
      <c r="AS5" s="135">
        <v>2020</v>
      </c>
      <c r="AT5" s="176">
        <v>2021</v>
      </c>
      <c r="AU5" s="135">
        <v>2022</v>
      </c>
      <c r="AV5" s="133">
        <v>2023</v>
      </c>
      <c r="AW5" s="326"/>
      <c r="AZ5" s="290"/>
    </row>
    <row r="6" spans="1:52" ht="3" customHeight="1" thickBot="1" x14ac:dyDescent="0.3">
      <c r="A6" s="291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2"/>
      <c r="R6" s="291"/>
      <c r="S6" s="293">
        <v>2010</v>
      </c>
      <c r="T6" s="293">
        <v>2011</v>
      </c>
      <c r="U6" s="293">
        <v>2012</v>
      </c>
      <c r="V6" s="293"/>
      <c r="W6" s="293"/>
      <c r="X6" s="293"/>
      <c r="Y6" s="293"/>
      <c r="Z6" s="293"/>
      <c r="AA6" s="290"/>
      <c r="AB6" s="290"/>
      <c r="AC6" s="290"/>
      <c r="AD6" s="290"/>
      <c r="AE6" s="290"/>
      <c r="AF6" s="293"/>
      <c r="AG6" s="294"/>
      <c r="AI6" s="293"/>
      <c r="AJ6" s="293"/>
      <c r="AK6" s="293"/>
      <c r="AL6" s="293"/>
      <c r="AM6" s="293"/>
      <c r="AN6" s="293"/>
      <c r="AO6" s="293"/>
      <c r="AP6" s="293"/>
      <c r="AQ6" s="290"/>
      <c r="AR6" s="290"/>
      <c r="AS6" s="290"/>
      <c r="AT6" s="290"/>
      <c r="AU6" s="290"/>
      <c r="AV6" s="293"/>
      <c r="AW6" s="292"/>
    </row>
    <row r="7" spans="1:52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53">
        <v>228321.50999999972</v>
      </c>
      <c r="O7" s="112">
        <v>231785.64999999988</v>
      </c>
      <c r="P7" s="61">
        <f>IF(O7="","",(O7-N7)/N7)</f>
        <v>1.5172201690502853E-2</v>
      </c>
      <c r="R7" s="109" t="s">
        <v>73</v>
      </c>
      <c r="S7" s="115">
        <v>37448.925000000003</v>
      </c>
      <c r="T7" s="153">
        <v>38839.965999999986</v>
      </c>
      <c r="U7" s="153">
        <v>43280.928999999975</v>
      </c>
      <c r="V7" s="153">
        <v>45616.113000000012</v>
      </c>
      <c r="W7" s="153">
        <v>47446.346999999972</v>
      </c>
      <c r="X7" s="153">
        <v>44866.651000000042</v>
      </c>
      <c r="Y7" s="153">
        <v>44731.008000000016</v>
      </c>
      <c r="Z7" s="153">
        <v>48635.341000000037</v>
      </c>
      <c r="AA7" s="153">
        <v>54050.858</v>
      </c>
      <c r="AB7" s="153">
        <v>57478.924000000043</v>
      </c>
      <c r="AC7" s="153">
        <v>63485.803999999982</v>
      </c>
      <c r="AD7" s="153">
        <v>59844.614000000096</v>
      </c>
      <c r="AE7" s="153">
        <v>63581.404999999999</v>
      </c>
      <c r="AF7" s="112">
        <v>62537.802000000018</v>
      </c>
      <c r="AG7" s="61">
        <f>IF(AF7="","",(AF7-AE7)/AE7)</f>
        <v>-1.6413651129602767E-2</v>
      </c>
      <c r="AI7" s="124">
        <f t="shared" ref="AI7:AI22" si="0">(S7/B7)*10</f>
        <v>2.3028706152346192</v>
      </c>
      <c r="AJ7" s="156">
        <f t="shared" ref="AJ7:AJ22" si="1">(T7/C7)*10</f>
        <v>2.4812467982209876</v>
      </c>
      <c r="AK7" s="156">
        <f t="shared" ref="AK7:AK22" si="2">(U7/D7)*10</f>
        <v>1.8094775204000828</v>
      </c>
      <c r="AL7" s="156">
        <f t="shared" ref="AL7:AL22" si="3">(V7/E7)*10</f>
        <v>2.1338999736865198</v>
      </c>
      <c r="AM7" s="156">
        <f t="shared" ref="AM7:AM22" si="4">(W7/F7)*10</f>
        <v>2.4164760330275441</v>
      </c>
      <c r="AN7" s="156">
        <f t="shared" ref="AN7:AN22" si="5">(X7/G7)*10</f>
        <v>2.4488229571883595</v>
      </c>
      <c r="AO7" s="156">
        <f t="shared" ref="AO7:AO22" si="6">(Y7/H7)*10</f>
        <v>2.7216164857245251</v>
      </c>
      <c r="AP7" s="156">
        <f t="shared" ref="AP7:AP22" si="7">(Z7/I7)*10</f>
        <v>2.5208020297717444</v>
      </c>
      <c r="AQ7" s="156">
        <f t="shared" ref="AQ7:AQ22" si="8">(AA7/J7)*10</f>
        <v>2.5562518045408811</v>
      </c>
      <c r="AR7" s="156">
        <f t="shared" ref="AR7:AR22" si="9">(AB7/K7)*10</f>
        <v>2.6212769861937577</v>
      </c>
      <c r="AS7" s="156">
        <f t="shared" ref="AS7:AT22" si="10">(AC7/L7)*10</f>
        <v>2.6565484355435616</v>
      </c>
      <c r="AT7" s="156">
        <f t="shared" ref="AT7:AT22" si="11">(AD7/M7)*10</f>
        <v>2.6250215536517025</v>
      </c>
      <c r="AU7" s="156">
        <f t="shared" ref="AU7:AU22" si="12">(AE7/N7)*10</f>
        <v>2.7847312765231838</v>
      </c>
      <c r="AV7" s="156">
        <f>(AF7/O7)*10</f>
        <v>2.698087737528188</v>
      </c>
      <c r="AW7" s="61">
        <f t="shared" ref="AW7:AW12" si="13">IF(AV7="","",(AV7-AU7)/AU7)</f>
        <v>-3.1113788150924457E-2</v>
      </c>
      <c r="AZ7"/>
    </row>
    <row r="8" spans="1:52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54">
        <v>247177.45999999996</v>
      </c>
      <c r="O8" s="119">
        <v>224069.31000000029</v>
      </c>
      <c r="P8" s="52">
        <f t="shared" ref="P8:P23" si="14">IF(O8="","",(O8-N8)/N8)</f>
        <v>-9.3488095556931758E-2</v>
      </c>
      <c r="R8" s="109" t="s">
        <v>74</v>
      </c>
      <c r="S8" s="117">
        <v>39208.55799999999</v>
      </c>
      <c r="T8" s="154">
        <v>43534.874999999993</v>
      </c>
      <c r="U8" s="154">
        <v>46936.957999999977</v>
      </c>
      <c r="V8" s="154">
        <v>51921.968000000052</v>
      </c>
      <c r="W8" s="154">
        <v>51933.389000000017</v>
      </c>
      <c r="X8" s="154">
        <v>46937.144999999968</v>
      </c>
      <c r="Y8" s="154">
        <v>48461.340000000011</v>
      </c>
      <c r="Z8" s="154">
        <v>48751.319999999949</v>
      </c>
      <c r="AA8" s="154">
        <v>57358.343000000001</v>
      </c>
      <c r="AB8" s="154">
        <v>60378.147999999928</v>
      </c>
      <c r="AC8" s="154">
        <v>54982.760999999962</v>
      </c>
      <c r="AD8" s="154">
        <v>61551.606000000007</v>
      </c>
      <c r="AE8" s="154">
        <v>68554.909999999974</v>
      </c>
      <c r="AF8" s="119">
        <v>65768.476999999897</v>
      </c>
      <c r="AG8" s="52">
        <f t="shared" ref="AG8:AG23" si="15">IF(AF8="","",(AF8-AE8)/AE8)</f>
        <v>-4.0645272526797546E-2</v>
      </c>
      <c r="AI8" s="125">
        <f t="shared" si="0"/>
        <v>2.425310433832923</v>
      </c>
      <c r="AJ8" s="157">
        <f t="shared" si="1"/>
        <v>2.0249048429202356</v>
      </c>
      <c r="AK8" s="157">
        <f t="shared" si="2"/>
        <v>2.0389975961379729</v>
      </c>
      <c r="AL8" s="157">
        <f t="shared" si="3"/>
        <v>1.9956838438488873</v>
      </c>
      <c r="AM8" s="157">
        <f t="shared" si="4"/>
        <v>2.3630989749879605</v>
      </c>
      <c r="AN8" s="157">
        <f t="shared" si="5"/>
        <v>2.4494538492006965</v>
      </c>
      <c r="AO8" s="157">
        <f t="shared" si="6"/>
        <v>2.5901294424956642</v>
      </c>
      <c r="AP8" s="157">
        <f t="shared" si="7"/>
        <v>2.5992361491655602</v>
      </c>
      <c r="AQ8" s="157">
        <f t="shared" si="8"/>
        <v>2.332460682100173</v>
      </c>
      <c r="AR8" s="157">
        <f t="shared" si="9"/>
        <v>2.6676951908790461</v>
      </c>
      <c r="AS8" s="157">
        <f t="shared" si="10"/>
        <v>2.5328122058281508</v>
      </c>
      <c r="AT8" s="157">
        <f t="shared" si="11"/>
        <v>2.6173670765159578</v>
      </c>
      <c r="AU8" s="157">
        <f t="shared" si="12"/>
        <v>2.7735097690541846</v>
      </c>
      <c r="AV8" s="157">
        <f t="shared" ref="AV8" si="16">(AF8/O8)*10</f>
        <v>2.9351845194685433</v>
      </c>
      <c r="AW8" s="52">
        <f t="shared" si="13"/>
        <v>5.8292475555077161E-2</v>
      </c>
      <c r="AZ8"/>
    </row>
    <row r="9" spans="1:52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54">
        <v>285773.7800000002</v>
      </c>
      <c r="O9" s="119"/>
      <c r="P9" s="52" t="str">
        <f t="shared" si="14"/>
        <v/>
      </c>
      <c r="R9" s="109" t="s">
        <v>75</v>
      </c>
      <c r="S9" s="117">
        <v>51168.47700000005</v>
      </c>
      <c r="T9" s="154">
        <v>49454.935999999994</v>
      </c>
      <c r="U9" s="154">
        <v>57419.120999999985</v>
      </c>
      <c r="V9" s="154">
        <v>50259.945</v>
      </c>
      <c r="W9" s="154">
        <v>50881.621999999916</v>
      </c>
      <c r="X9" s="154">
        <v>62257.105999999985</v>
      </c>
      <c r="Y9" s="154">
        <v>56423.886000000035</v>
      </c>
      <c r="Z9" s="154">
        <v>66075.244999999908</v>
      </c>
      <c r="AA9" s="154">
        <v>64577.565999999999</v>
      </c>
      <c r="AB9" s="154">
        <v>61804.521999999954</v>
      </c>
      <c r="AC9" s="154">
        <v>66953.59299999995</v>
      </c>
      <c r="AD9" s="154">
        <v>87119.218000000081</v>
      </c>
      <c r="AE9" s="154">
        <v>80017.363999999914</v>
      </c>
      <c r="AF9" s="119"/>
      <c r="AG9" s="52" t="str">
        <f t="shared" si="15"/>
        <v/>
      </c>
      <c r="AI9" s="125">
        <f t="shared" si="0"/>
        <v>2.0661463096406028</v>
      </c>
      <c r="AJ9" s="157">
        <f t="shared" si="1"/>
        <v>2.1559066709824086</v>
      </c>
      <c r="AK9" s="157">
        <f t="shared" si="2"/>
        <v>1.8729560222737081</v>
      </c>
      <c r="AL9" s="157">
        <f t="shared" si="3"/>
        <v>2.1697574591861963</v>
      </c>
      <c r="AM9" s="157">
        <f t="shared" si="4"/>
        <v>2.3469003959806871</v>
      </c>
      <c r="AN9" s="157">
        <f t="shared" si="5"/>
        <v>2.4085315499415931</v>
      </c>
      <c r="AO9" s="157">
        <f t="shared" si="6"/>
        <v>2.2613053774763308</v>
      </c>
      <c r="AP9" s="157">
        <f t="shared" si="7"/>
        <v>2.7452023741560456</v>
      </c>
      <c r="AQ9" s="157">
        <f t="shared" si="8"/>
        <v>2.6591216085450871</v>
      </c>
      <c r="AR9" s="157">
        <f t="shared" si="9"/>
        <v>2.6691081028883996</v>
      </c>
      <c r="AS9" s="157">
        <f t="shared" si="10"/>
        <v>2.6201465661466194</v>
      </c>
      <c r="AT9" s="157">
        <f t="shared" si="11"/>
        <v>2.7675430112669441</v>
      </c>
      <c r="AU9" s="157">
        <f t="shared" si="12"/>
        <v>2.8000246908586175</v>
      </c>
      <c r="AV9" s="157"/>
      <c r="AW9" s="52"/>
      <c r="AZ9"/>
    </row>
    <row r="10" spans="1:52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54">
        <v>263407.21000000031</v>
      </c>
      <c r="O10" s="119"/>
      <c r="P10" s="52" t="str">
        <f t="shared" si="14"/>
        <v/>
      </c>
      <c r="R10" s="109" t="s">
        <v>76</v>
      </c>
      <c r="S10" s="117">
        <v>46025.074999999961</v>
      </c>
      <c r="T10" s="154">
        <v>44904.889000000003</v>
      </c>
      <c r="U10" s="154">
        <v>48943.746000000036</v>
      </c>
      <c r="V10" s="154">
        <v>56740.441000000035</v>
      </c>
      <c r="W10" s="154">
        <v>53780.95900000001</v>
      </c>
      <c r="X10" s="154">
        <v>62171.204999999944</v>
      </c>
      <c r="Y10" s="154">
        <v>54315.156000000032</v>
      </c>
      <c r="Z10" s="154">
        <v>53392.404000000024</v>
      </c>
      <c r="AA10" s="154">
        <v>64781.760000000002</v>
      </c>
      <c r="AB10" s="154">
        <v>61456.496999999916</v>
      </c>
      <c r="AC10" s="154">
        <v>59545.284999999967</v>
      </c>
      <c r="AD10" s="154">
        <v>77717.85199999997</v>
      </c>
      <c r="AE10" s="154">
        <v>72407.933000000019</v>
      </c>
      <c r="AF10" s="119"/>
      <c r="AG10" s="52" t="str">
        <f t="shared" si="15"/>
        <v/>
      </c>
      <c r="AI10" s="125">
        <f t="shared" si="0"/>
        <v>2.1373623046342565</v>
      </c>
      <c r="AJ10" s="157">
        <f t="shared" si="1"/>
        <v>1.914916393362369</v>
      </c>
      <c r="AK10" s="157">
        <f t="shared" si="2"/>
        <v>1.9973139122548518</v>
      </c>
      <c r="AL10" s="157">
        <f t="shared" si="3"/>
        <v>1.9220924791653282</v>
      </c>
      <c r="AM10" s="157">
        <f t="shared" si="4"/>
        <v>2.4713295046942929</v>
      </c>
      <c r="AN10" s="157">
        <f t="shared" si="5"/>
        <v>2.3496420729631899</v>
      </c>
      <c r="AO10" s="157">
        <f t="shared" si="6"/>
        <v>2.160770919794754</v>
      </c>
      <c r="AP10" s="157">
        <f t="shared" si="7"/>
        <v>2.3701981621070618</v>
      </c>
      <c r="AQ10" s="157">
        <f t="shared" si="8"/>
        <v>2.3113364870552262</v>
      </c>
      <c r="AR10" s="157">
        <f t="shared" si="9"/>
        <v>2.5331995214428424</v>
      </c>
      <c r="AS10" s="157">
        <f t="shared" si="10"/>
        <v>2.6830646061021386</v>
      </c>
      <c r="AT10" s="157">
        <f t="shared" si="11"/>
        <v>2.6847863200621807</v>
      </c>
      <c r="AU10" s="157">
        <f t="shared" si="12"/>
        <v>2.7488971543337759</v>
      </c>
      <c r="AV10" s="157"/>
      <c r="AW10" s="52"/>
      <c r="AZ10"/>
    </row>
    <row r="11" spans="1:52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54">
        <v>278365.15000000031</v>
      </c>
      <c r="O11" s="119"/>
      <c r="P11" s="52" t="str">
        <f t="shared" si="14"/>
        <v/>
      </c>
      <c r="R11" s="109" t="s">
        <v>77</v>
      </c>
      <c r="S11" s="117">
        <v>47205.19600000004</v>
      </c>
      <c r="T11" s="154">
        <v>52842.769000000008</v>
      </c>
      <c r="U11" s="154">
        <v>54431.923000000046</v>
      </c>
      <c r="V11" s="154">
        <v>55981.48</v>
      </c>
      <c r="W11" s="154">
        <v>55053.410000000054</v>
      </c>
      <c r="X11" s="154">
        <v>55267.650999999962</v>
      </c>
      <c r="Y11" s="154">
        <v>56035.015999999938</v>
      </c>
      <c r="Z11" s="154">
        <v>66317.002000000022</v>
      </c>
      <c r="AA11" s="154">
        <v>64324.446000000004</v>
      </c>
      <c r="AB11" s="154">
        <v>68453.83000000006</v>
      </c>
      <c r="AC11" s="154">
        <v>58256.008000000045</v>
      </c>
      <c r="AD11" s="154">
        <v>77143.060999999987</v>
      </c>
      <c r="AE11" s="154">
        <v>76989.338999999964</v>
      </c>
      <c r="AF11" s="119"/>
      <c r="AG11" s="52" t="str">
        <f t="shared" si="15"/>
        <v/>
      </c>
      <c r="AI11" s="125">
        <f t="shared" si="0"/>
        <v>2.1262291584914967</v>
      </c>
      <c r="AJ11" s="157">
        <f t="shared" si="1"/>
        <v>2.002429656596763</v>
      </c>
      <c r="AK11" s="157">
        <f t="shared" si="2"/>
        <v>1.8193057382846511</v>
      </c>
      <c r="AL11" s="157">
        <f t="shared" si="3"/>
        <v>2.185868487837185</v>
      </c>
      <c r="AM11" s="157">
        <f t="shared" si="4"/>
        <v>2.3852155258597914</v>
      </c>
      <c r="AN11" s="157">
        <f t="shared" si="5"/>
        <v>2.5507512851796084</v>
      </c>
      <c r="AO11" s="157">
        <f t="shared" si="6"/>
        <v>2.366321896458973</v>
      </c>
      <c r="AP11" s="157">
        <f t="shared" si="7"/>
        <v>2.5482684497769559</v>
      </c>
      <c r="AQ11" s="157">
        <f t="shared" si="8"/>
        <v>2.4539413651554569</v>
      </c>
      <c r="AR11" s="157">
        <f t="shared" si="9"/>
        <v>2.4313423085868151</v>
      </c>
      <c r="AS11" s="157">
        <f t="shared" si="10"/>
        <v>2.5396170129380713</v>
      </c>
      <c r="AT11" s="157">
        <f t="shared" si="11"/>
        <v>2.6771552456955945</v>
      </c>
      <c r="AU11" s="157">
        <f t="shared" si="12"/>
        <v>2.7657678771929559</v>
      </c>
      <c r="AV11" s="157"/>
      <c r="AW11" s="52"/>
      <c r="AZ11"/>
    </row>
    <row r="12" spans="1:52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54">
        <v>255691.05999999982</v>
      </c>
      <c r="O12" s="119"/>
      <c r="P12" s="52" t="str">
        <f t="shared" si="14"/>
        <v/>
      </c>
      <c r="R12" s="109" t="s">
        <v>78</v>
      </c>
      <c r="S12" s="117">
        <v>45837.497000000039</v>
      </c>
      <c r="T12" s="154">
        <v>51105.701000000001</v>
      </c>
      <c r="U12" s="154">
        <v>50899.00499999999</v>
      </c>
      <c r="V12" s="154">
        <v>50438.382000000049</v>
      </c>
      <c r="W12" s="154">
        <v>52151.921999999926</v>
      </c>
      <c r="X12" s="154">
        <v>56091.163000000008</v>
      </c>
      <c r="Y12" s="154">
        <v>52714.073000000055</v>
      </c>
      <c r="Z12" s="154">
        <v>64528.730000000025</v>
      </c>
      <c r="AA12" s="154">
        <v>62742.375</v>
      </c>
      <c r="AB12" s="154">
        <v>55571.388000000043</v>
      </c>
      <c r="AC12" s="154">
        <v>66351.210999999865</v>
      </c>
      <c r="AD12" s="154">
        <v>74866.905999999974</v>
      </c>
      <c r="AE12" s="154">
        <v>70372.333999999944</v>
      </c>
      <c r="AF12" s="119"/>
      <c r="AG12" s="52" t="str">
        <f t="shared" si="15"/>
        <v/>
      </c>
      <c r="AI12" s="125">
        <f t="shared" si="0"/>
        <v>2.1252476751168277</v>
      </c>
      <c r="AJ12" s="157">
        <f t="shared" si="1"/>
        <v>1.7129022487361378</v>
      </c>
      <c r="AK12" s="157">
        <f t="shared" si="2"/>
        <v>2.0922422702776888</v>
      </c>
      <c r="AL12" s="157">
        <f t="shared" si="3"/>
        <v>2.0813550369561726</v>
      </c>
      <c r="AM12" s="157">
        <f t="shared" si="4"/>
        <v>2.2743829617096525</v>
      </c>
      <c r="AN12" s="157">
        <f t="shared" si="5"/>
        <v>2.4641236916121563</v>
      </c>
      <c r="AO12" s="157">
        <f t="shared" si="6"/>
        <v>2.5007264402426213</v>
      </c>
      <c r="AP12" s="157">
        <f t="shared" si="7"/>
        <v>2.3116884391665402</v>
      </c>
      <c r="AQ12" s="157">
        <f t="shared" si="8"/>
        <v>2.469446771188716</v>
      </c>
      <c r="AR12" s="157">
        <f t="shared" si="9"/>
        <v>2.5871582389737058</v>
      </c>
      <c r="AS12" s="157">
        <f t="shared" si="10"/>
        <v>2.4550371392053902</v>
      </c>
      <c r="AT12" s="157">
        <f t="shared" si="11"/>
        <v>2.6719132835338306</v>
      </c>
      <c r="AU12" s="157">
        <f t="shared" si="12"/>
        <v>2.7522406923417657</v>
      </c>
      <c r="AV12" s="157"/>
      <c r="AW12" s="52"/>
      <c r="AZ12"/>
    </row>
    <row r="13" spans="1:52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54">
        <v>297240.11</v>
      </c>
      <c r="O13" s="119"/>
      <c r="P13" s="52" t="str">
        <f t="shared" si="14"/>
        <v/>
      </c>
      <c r="R13" s="109" t="s">
        <v>79</v>
      </c>
      <c r="S13" s="117">
        <v>54364.509000000027</v>
      </c>
      <c r="T13" s="154">
        <v>59788.318999999996</v>
      </c>
      <c r="U13" s="154">
        <v>62714.63899999993</v>
      </c>
      <c r="V13" s="154">
        <v>65018.055000000037</v>
      </c>
      <c r="W13" s="154">
        <v>69122.01800000004</v>
      </c>
      <c r="X13" s="154">
        <v>69013.110000000117</v>
      </c>
      <c r="Y13" s="154">
        <v>62444.103999999985</v>
      </c>
      <c r="Z13" s="154">
        <v>64721.649999999972</v>
      </c>
      <c r="AA13" s="154">
        <v>68976.123999999996</v>
      </c>
      <c r="AB13" s="154">
        <v>78608.732000000018</v>
      </c>
      <c r="AC13" s="154">
        <v>87158.587</v>
      </c>
      <c r="AD13" s="154">
        <v>82708.234000000084</v>
      </c>
      <c r="AE13" s="154">
        <v>82208.223000000042</v>
      </c>
      <c r="AF13" s="119"/>
      <c r="AG13" s="52" t="str">
        <f t="shared" si="15"/>
        <v/>
      </c>
      <c r="AI13" s="125">
        <f t="shared" si="0"/>
        <v>2.1864809384518056</v>
      </c>
      <c r="AJ13" s="157">
        <f t="shared" si="1"/>
        <v>1.9843699011975713</v>
      </c>
      <c r="AK13" s="157">
        <f t="shared" si="2"/>
        <v>2.0751386502696381</v>
      </c>
      <c r="AL13" s="157">
        <f t="shared" si="3"/>
        <v>2.3959707793373171</v>
      </c>
      <c r="AM13" s="157">
        <f t="shared" si="4"/>
        <v>2.4667140890976693</v>
      </c>
      <c r="AN13" s="157">
        <f t="shared" si="5"/>
        <v>2.5672378814237335</v>
      </c>
      <c r="AO13" s="157">
        <f t="shared" si="6"/>
        <v>2.490392697231901</v>
      </c>
      <c r="AP13" s="157">
        <f t="shared" si="7"/>
        <v>2.5511980707253517</v>
      </c>
      <c r="AQ13" s="157">
        <f t="shared" si="8"/>
        <v>2.6795199171034727</v>
      </c>
      <c r="AR13" s="157">
        <f t="shared" si="9"/>
        <v>2.8518461439559442</v>
      </c>
      <c r="AS13" s="157">
        <f t="shared" si="10"/>
        <v>2.6132072725214295</v>
      </c>
      <c r="AT13" s="157">
        <f t="shared" si="11"/>
        <v>2.892545599396791</v>
      </c>
      <c r="AU13" s="157">
        <f t="shared" si="12"/>
        <v>2.7657176886389943</v>
      </c>
      <c r="AV13" s="157"/>
      <c r="AW13" s="52"/>
      <c r="AZ13"/>
    </row>
    <row r="14" spans="1:52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54">
        <v>252353.11999999968</v>
      </c>
      <c r="O14" s="119"/>
      <c r="P14" s="52" t="str">
        <f t="shared" si="14"/>
        <v/>
      </c>
      <c r="R14" s="109" t="s">
        <v>80</v>
      </c>
      <c r="S14" s="117">
        <v>39184.329000000012</v>
      </c>
      <c r="T14" s="154">
        <v>43186.20999999997</v>
      </c>
      <c r="U14" s="154">
        <v>48896.256000000016</v>
      </c>
      <c r="V14" s="154">
        <v>49231.409</v>
      </c>
      <c r="W14" s="154">
        <v>41790.908999999992</v>
      </c>
      <c r="X14" s="154">
        <v>45062.92500000001</v>
      </c>
      <c r="Y14" s="154">
        <v>49976.91399999999</v>
      </c>
      <c r="Z14" s="154">
        <v>51045.44799999996</v>
      </c>
      <c r="AA14" s="154">
        <v>55934.430999999997</v>
      </c>
      <c r="AB14" s="154">
        <v>52837.047999999988</v>
      </c>
      <c r="AC14" s="154">
        <v>57801.853999999985</v>
      </c>
      <c r="AD14" s="154">
        <v>60956.922999999952</v>
      </c>
      <c r="AE14" s="154">
        <v>70449.525000000081</v>
      </c>
      <c r="AF14" s="119"/>
      <c r="AG14" s="52" t="str">
        <f t="shared" si="15"/>
        <v/>
      </c>
      <c r="AI14" s="125">
        <f t="shared" si="0"/>
        <v>2.0832788291969222</v>
      </c>
      <c r="AJ14" s="157">
        <f t="shared" si="1"/>
        <v>1.9606577364996127</v>
      </c>
      <c r="AK14" s="157">
        <f t="shared" si="2"/>
        <v>2.0506870516373601</v>
      </c>
      <c r="AL14" s="157">
        <f t="shared" si="3"/>
        <v>2.5521229628765663</v>
      </c>
      <c r="AM14" s="157">
        <f t="shared" si="4"/>
        <v>2.4829514836248197</v>
      </c>
      <c r="AN14" s="157">
        <f t="shared" si="5"/>
        <v>2.412171166961671</v>
      </c>
      <c r="AO14" s="157">
        <f t="shared" si="6"/>
        <v>2.3779229668109867</v>
      </c>
      <c r="AP14" s="157">
        <f t="shared" si="7"/>
        <v>2.3666568081945454</v>
      </c>
      <c r="AQ14" s="157">
        <f t="shared" si="8"/>
        <v>2.5883883813196928</v>
      </c>
      <c r="AR14" s="157">
        <f t="shared" si="9"/>
        <v>2.692927129163496</v>
      </c>
      <c r="AS14" s="157">
        <f t="shared" si="10"/>
        <v>2.6924100321383304</v>
      </c>
      <c r="AT14" s="157">
        <f t="shared" si="11"/>
        <v>2.6112707896412806</v>
      </c>
      <c r="AU14" s="157">
        <f t="shared" si="12"/>
        <v>2.7917041406105927</v>
      </c>
      <c r="AV14" s="157"/>
      <c r="AW14" s="52"/>
      <c r="AZ14"/>
    </row>
    <row r="15" spans="1:52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54">
        <v>304288.67000000033</v>
      </c>
      <c r="O15" s="119"/>
      <c r="P15" s="52" t="str">
        <f t="shared" si="14"/>
        <v/>
      </c>
      <c r="R15" s="109" t="s">
        <v>81</v>
      </c>
      <c r="S15" s="117">
        <v>64657.764999999978</v>
      </c>
      <c r="T15" s="154">
        <v>67014.460999999996</v>
      </c>
      <c r="U15" s="154">
        <v>62417.526999999995</v>
      </c>
      <c r="V15" s="154">
        <v>71596.117000000057</v>
      </c>
      <c r="W15" s="154">
        <v>76295.819000000003</v>
      </c>
      <c r="X15" s="154">
        <v>70793.574000000022</v>
      </c>
      <c r="Y15" s="154">
        <v>69809.002000000037</v>
      </c>
      <c r="Z15" s="154">
        <v>71866.597999999954</v>
      </c>
      <c r="AA15" s="154">
        <v>67502.441000000006</v>
      </c>
      <c r="AB15" s="154">
        <v>79059.753999999943</v>
      </c>
      <c r="AC15" s="154">
        <v>84581.715000000026</v>
      </c>
      <c r="AD15" s="154">
        <v>88913.320999999953</v>
      </c>
      <c r="AE15" s="154">
        <v>91291.892999999909</v>
      </c>
      <c r="AF15" s="119"/>
      <c r="AG15" s="52" t="str">
        <f t="shared" si="15"/>
        <v/>
      </c>
      <c r="AI15" s="125">
        <f t="shared" si="0"/>
        <v>2.3402438787802988</v>
      </c>
      <c r="AJ15" s="157">
        <f t="shared" si="1"/>
        <v>2.3010716250400503</v>
      </c>
      <c r="AK15" s="157">
        <f t="shared" si="2"/>
        <v>2.1104096683178226</v>
      </c>
      <c r="AL15" s="157">
        <f t="shared" si="3"/>
        <v>2.4637385633402213</v>
      </c>
      <c r="AM15" s="157">
        <f t="shared" si="4"/>
        <v>2.6288264096656837</v>
      </c>
      <c r="AN15" s="157">
        <f t="shared" si="5"/>
        <v>2.843968041021137</v>
      </c>
      <c r="AO15" s="157">
        <f t="shared" si="6"/>
        <v>2.6652096442033595</v>
      </c>
      <c r="AP15" s="157">
        <f t="shared" si="7"/>
        <v>2.6833525804324183</v>
      </c>
      <c r="AQ15" s="157">
        <f t="shared" si="8"/>
        <v>3.0726538461976149</v>
      </c>
      <c r="AR15" s="157">
        <f t="shared" si="9"/>
        <v>2.9712234274142202</v>
      </c>
      <c r="AS15" s="157">
        <f t="shared" si="10"/>
        <v>2.8075519891125729</v>
      </c>
      <c r="AT15" s="157">
        <f t="shared" si="11"/>
        <v>3.1714652057141453</v>
      </c>
      <c r="AU15" s="157">
        <f t="shared" si="12"/>
        <v>3.0001739138036196</v>
      </c>
      <c r="AV15" s="157"/>
      <c r="AW15" s="52"/>
      <c r="AZ15"/>
    </row>
    <row r="16" spans="1:52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294277.01000000024</v>
      </c>
      <c r="N16" s="154">
        <v>298905.96000000014</v>
      </c>
      <c r="O16" s="119"/>
      <c r="P16" s="52" t="str">
        <f t="shared" si="14"/>
        <v/>
      </c>
      <c r="R16" s="109" t="s">
        <v>82</v>
      </c>
      <c r="S16" s="117">
        <v>62505.198999999993</v>
      </c>
      <c r="T16" s="154">
        <v>72259.178000000014</v>
      </c>
      <c r="U16" s="154">
        <v>85069.483999999968</v>
      </c>
      <c r="V16" s="154">
        <v>87588.735000000001</v>
      </c>
      <c r="W16" s="154">
        <v>89099.010000000038</v>
      </c>
      <c r="X16" s="154">
        <v>82030.592000000048</v>
      </c>
      <c r="Y16" s="154">
        <v>76031.939000000013</v>
      </c>
      <c r="Z16" s="154">
        <v>87843.296000000017</v>
      </c>
      <c r="AA16" s="154">
        <v>92024.978000000003</v>
      </c>
      <c r="AB16" s="154">
        <v>97269.096999999994</v>
      </c>
      <c r="AC16" s="154">
        <v>96078.873000000051</v>
      </c>
      <c r="AD16" s="154">
        <v>90636.669000000067</v>
      </c>
      <c r="AE16" s="154">
        <v>94849.35199999981</v>
      </c>
      <c r="AF16" s="119"/>
      <c r="AG16" s="52" t="str">
        <f t="shared" si="15"/>
        <v/>
      </c>
      <c r="AI16" s="125">
        <f t="shared" si="0"/>
        <v>2.8617823721817981</v>
      </c>
      <c r="AJ16" s="157">
        <f t="shared" si="1"/>
        <v>2.6823720233953323</v>
      </c>
      <c r="AK16" s="157">
        <f t="shared" si="2"/>
        <v>2.3776029173339523</v>
      </c>
      <c r="AL16" s="157">
        <f t="shared" si="3"/>
        <v>2.8384834236201706</v>
      </c>
      <c r="AM16" s="157">
        <f t="shared" si="4"/>
        <v>2.9174959328967214</v>
      </c>
      <c r="AN16" s="157">
        <f t="shared" si="5"/>
        <v>2.9448790330469983</v>
      </c>
      <c r="AO16" s="157">
        <f t="shared" si="6"/>
        <v>3.0471368384839841</v>
      </c>
      <c r="AP16" s="157">
        <f t="shared" si="7"/>
        <v>2.81755682597454</v>
      </c>
      <c r="AQ16" s="157">
        <f t="shared" si="8"/>
        <v>3.1437436429064385</v>
      </c>
      <c r="AR16" s="157">
        <f t="shared" si="9"/>
        <v>3.0244562846496557</v>
      </c>
      <c r="AS16" s="157">
        <f t="shared" si="10"/>
        <v>2.9794887332109155</v>
      </c>
      <c r="AT16" s="157">
        <f t="shared" si="11"/>
        <v>3.0799779092495196</v>
      </c>
      <c r="AU16" s="157">
        <f t="shared" si="12"/>
        <v>3.173217154987467</v>
      </c>
      <c r="AV16" s="157"/>
      <c r="AW16" s="52"/>
      <c r="AZ16"/>
    </row>
    <row r="17" spans="1:52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</v>
      </c>
      <c r="N17" s="154">
        <v>339218.57000000082</v>
      </c>
      <c r="O17" s="119"/>
      <c r="P17" s="52" t="str">
        <f t="shared" si="14"/>
        <v/>
      </c>
      <c r="R17" s="109" t="s">
        <v>83</v>
      </c>
      <c r="S17" s="117">
        <v>75798.92399999997</v>
      </c>
      <c r="T17" s="154">
        <v>78510.058999999979</v>
      </c>
      <c r="U17" s="154">
        <v>82860.765000000043</v>
      </c>
      <c r="V17" s="154">
        <v>82287.181999999913</v>
      </c>
      <c r="W17" s="154">
        <v>81224.970999999918</v>
      </c>
      <c r="X17" s="154">
        <v>82936.982000000047</v>
      </c>
      <c r="Y17" s="154">
        <v>94068.771999999837</v>
      </c>
      <c r="Z17" s="154">
        <v>90812.540999999997</v>
      </c>
      <c r="AA17" s="154">
        <v>85853.54</v>
      </c>
      <c r="AB17" s="154">
        <v>81718.175000000017</v>
      </c>
      <c r="AC17" s="154">
        <v>93299.05299999984</v>
      </c>
      <c r="AD17" s="154">
        <v>97861.878999999943</v>
      </c>
      <c r="AE17" s="154">
        <v>103923.40300000003</v>
      </c>
      <c r="AF17" s="119"/>
      <c r="AG17" s="52" t="str">
        <f t="shared" si="15"/>
        <v/>
      </c>
      <c r="AI17" s="125">
        <f t="shared" si="0"/>
        <v>2.669050065963094</v>
      </c>
      <c r="AJ17" s="157">
        <f t="shared" si="1"/>
        <v>2.3028660849619373</v>
      </c>
      <c r="AK17" s="157">
        <f t="shared" si="2"/>
        <v>2.6914981115024137</v>
      </c>
      <c r="AL17" s="157">
        <f t="shared" si="3"/>
        <v>2.8730237814491453</v>
      </c>
      <c r="AM17" s="157">
        <f t="shared" si="4"/>
        <v>2.9620463358662326</v>
      </c>
      <c r="AN17" s="157">
        <f t="shared" si="5"/>
        <v>3.0321397672069845</v>
      </c>
      <c r="AO17" s="157">
        <f t="shared" si="6"/>
        <v>2.9828765998250821</v>
      </c>
      <c r="AP17" s="157">
        <f t="shared" si="7"/>
        <v>2.9654866008232301</v>
      </c>
      <c r="AQ17" s="157">
        <f t="shared" si="8"/>
        <v>3.1309372530978496</v>
      </c>
      <c r="AR17" s="157">
        <f t="shared" si="9"/>
        <v>2.9865809904698848</v>
      </c>
      <c r="AS17" s="157">
        <f t="shared" si="10"/>
        <v>2.92428611041833</v>
      </c>
      <c r="AT17" s="157">
        <f t="shared" si="11"/>
        <v>3.0741948943082793</v>
      </c>
      <c r="AU17" s="157">
        <f t="shared" si="12"/>
        <v>3.0636118476650553</v>
      </c>
      <c r="AV17" s="157"/>
      <c r="AW17" s="52"/>
      <c r="AZ17"/>
    </row>
    <row r="18" spans="1:52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54">
        <v>214815.77999999994</v>
      </c>
      <c r="O18" s="119"/>
      <c r="P18" s="52" t="str">
        <f t="shared" si="14"/>
        <v/>
      </c>
      <c r="R18" s="109" t="s">
        <v>84</v>
      </c>
      <c r="S18" s="117">
        <v>50975.751000000069</v>
      </c>
      <c r="T18" s="154">
        <v>55476.897000000012</v>
      </c>
      <c r="U18" s="154">
        <v>59634.482000000025</v>
      </c>
      <c r="V18" s="154">
        <v>54113.734999999979</v>
      </c>
      <c r="W18" s="154">
        <v>57504.426999999996</v>
      </c>
      <c r="X18" s="154">
        <v>58105.801000000007</v>
      </c>
      <c r="Y18" s="154">
        <v>58962.415000000001</v>
      </c>
      <c r="Z18" s="154">
        <v>64051.424999999981</v>
      </c>
      <c r="AA18" s="154">
        <v>62214.675000000003</v>
      </c>
      <c r="AB18" s="154">
        <v>64766.222999999991</v>
      </c>
      <c r="AC18" s="154">
        <v>67694.932000000001</v>
      </c>
      <c r="AD18" s="154">
        <v>68116.868000000133</v>
      </c>
      <c r="AE18" s="154">
        <v>64906.371000000014</v>
      </c>
      <c r="AF18" s="119"/>
      <c r="AG18" s="52" t="str">
        <f t="shared" si="15"/>
        <v/>
      </c>
      <c r="AI18" s="125">
        <f t="shared" si="0"/>
        <v>2.2548834482403852</v>
      </c>
      <c r="AJ18" s="157">
        <f t="shared" si="1"/>
        <v>2.1516429593261281</v>
      </c>
      <c r="AK18" s="157">
        <f t="shared" si="2"/>
        <v>2.0069789019200899</v>
      </c>
      <c r="AL18" s="157">
        <f t="shared" si="3"/>
        <v>2.825221445579241</v>
      </c>
      <c r="AM18" s="157">
        <f t="shared" si="4"/>
        <v>2.7760233480831014</v>
      </c>
      <c r="AN18" s="157">
        <f t="shared" si="5"/>
        <v>2.9152211882609924</v>
      </c>
      <c r="AO18" s="157">
        <f t="shared" si="6"/>
        <v>3.0734340293504063</v>
      </c>
      <c r="AP18" s="157">
        <f t="shared" si="7"/>
        <v>2.6629725829269866</v>
      </c>
      <c r="AQ18" s="157">
        <f t="shared" si="8"/>
        <v>3.1881825143199927</v>
      </c>
      <c r="AR18" s="157">
        <f t="shared" si="9"/>
        <v>3.0273435971735125</v>
      </c>
      <c r="AS18" s="157">
        <f t="shared" si="10"/>
        <v>2.9794259417924462</v>
      </c>
      <c r="AT18" s="157">
        <f t="shared" si="11"/>
        <v>2.8390637794244484</v>
      </c>
      <c r="AU18" s="157">
        <f t="shared" si="12"/>
        <v>3.0214899017195118</v>
      </c>
      <c r="AV18" s="157"/>
      <c r="AW18" s="52"/>
      <c r="AZ18" s="105"/>
    </row>
    <row r="19" spans="1:52" ht="20.100000000000001" customHeight="1" thickBot="1" x14ac:dyDescent="0.3">
      <c r="A19" s="201" t="s">
        <v>158</v>
      </c>
      <c r="B19" s="167">
        <f>SUM(B7:B8)</f>
        <v>324282.5299999998</v>
      </c>
      <c r="C19" s="168">
        <f t="shared" ref="C19:O19" si="17">SUM(C7:C8)</f>
        <v>371531.20999999996</v>
      </c>
      <c r="D19" s="168">
        <f t="shared" si="17"/>
        <v>469386.43999999983</v>
      </c>
      <c r="E19" s="168">
        <f t="shared" si="17"/>
        <v>473940.06000000006</v>
      </c>
      <c r="F19" s="168">
        <f t="shared" si="17"/>
        <v>416113.35</v>
      </c>
      <c r="G19" s="168">
        <f t="shared" si="17"/>
        <v>374840.10999999969</v>
      </c>
      <c r="H19" s="168">
        <f t="shared" si="17"/>
        <v>351454.62999999995</v>
      </c>
      <c r="I19" s="168">
        <f t="shared" si="17"/>
        <v>380496.15999999992</v>
      </c>
      <c r="J19" s="168">
        <f t="shared" si="17"/>
        <v>457359.19</v>
      </c>
      <c r="K19" s="168">
        <f t="shared" si="17"/>
        <v>445609.08999999997</v>
      </c>
      <c r="L19" s="168">
        <f t="shared" si="17"/>
        <v>456060.39999999979</v>
      </c>
      <c r="M19" s="168">
        <f t="shared" si="17"/>
        <v>463143.72999999934</v>
      </c>
      <c r="N19" s="168">
        <f t="shared" si="17"/>
        <v>475498.96999999968</v>
      </c>
      <c r="O19" s="297">
        <f t="shared" si="17"/>
        <v>455854.9600000002</v>
      </c>
      <c r="P19" s="61">
        <f t="shared" si="14"/>
        <v>-4.1312413358118312E-2</v>
      </c>
      <c r="Q19" s="171"/>
      <c r="R19" s="170"/>
      <c r="S19" s="167">
        <f>SUM(S7:S8)</f>
        <v>76657.482999999993</v>
      </c>
      <c r="T19" s="168">
        <f t="shared" ref="T19:AF19" si="18">SUM(T7:T8)</f>
        <v>82374.840999999986</v>
      </c>
      <c r="U19" s="168">
        <f t="shared" si="18"/>
        <v>90217.886999999959</v>
      </c>
      <c r="V19" s="168">
        <f t="shared" si="18"/>
        <v>97538.081000000064</v>
      </c>
      <c r="W19" s="168">
        <f t="shared" si="18"/>
        <v>99379.73599999999</v>
      </c>
      <c r="X19" s="168">
        <f t="shared" si="18"/>
        <v>91803.796000000002</v>
      </c>
      <c r="Y19" s="168">
        <f t="shared" si="18"/>
        <v>93192.348000000027</v>
      </c>
      <c r="Z19" s="168">
        <f t="shared" si="18"/>
        <v>97386.660999999993</v>
      </c>
      <c r="AA19" s="168">
        <f t="shared" si="18"/>
        <v>111409.201</v>
      </c>
      <c r="AB19" s="168">
        <f t="shared" si="18"/>
        <v>117857.07199999997</v>
      </c>
      <c r="AC19" s="168">
        <f t="shared" si="18"/>
        <v>118468.56499999994</v>
      </c>
      <c r="AD19" s="168">
        <f t="shared" si="18"/>
        <v>121396.2200000001</v>
      </c>
      <c r="AE19" s="168">
        <f t="shared" si="18"/>
        <v>132136.31499999997</v>
      </c>
      <c r="AF19" s="169">
        <f t="shared" si="18"/>
        <v>128306.27899999992</v>
      </c>
      <c r="AG19" s="61">
        <f t="shared" si="15"/>
        <v>-2.898549123305014E-2</v>
      </c>
      <c r="AI19" s="172">
        <f t="shared" si="0"/>
        <v>2.3639103531109136</v>
      </c>
      <c r="AJ19" s="173">
        <f t="shared" si="1"/>
        <v>2.2171714995356648</v>
      </c>
      <c r="AK19" s="173">
        <f t="shared" si="2"/>
        <v>1.922038629833448</v>
      </c>
      <c r="AL19" s="173">
        <f t="shared" si="3"/>
        <v>2.0580256710099594</v>
      </c>
      <c r="AM19" s="173">
        <f t="shared" si="4"/>
        <v>2.3882852112291038</v>
      </c>
      <c r="AN19" s="173">
        <f t="shared" si="5"/>
        <v>2.4491454769875101</v>
      </c>
      <c r="AO19" s="173">
        <f t="shared" si="6"/>
        <v>2.651618161923206</v>
      </c>
      <c r="AP19" s="173">
        <f t="shared" si="7"/>
        <v>2.5594650153630987</v>
      </c>
      <c r="AQ19" s="173">
        <f t="shared" si="8"/>
        <v>2.4359235243529271</v>
      </c>
      <c r="AR19" s="173">
        <f t="shared" si="9"/>
        <v>2.6448534072767678</v>
      </c>
      <c r="AS19" s="173">
        <f t="shared" si="10"/>
        <v>2.5976507716960295</v>
      </c>
      <c r="AT19" s="173">
        <f t="shared" si="11"/>
        <v>2.6211349120498788</v>
      </c>
      <c r="AU19" s="173">
        <f t="shared" si="12"/>
        <v>2.778898027896886</v>
      </c>
      <c r="AV19" s="156">
        <f>(AF19/O19)*10</f>
        <v>2.8146294382757153</v>
      </c>
      <c r="AW19" s="61">
        <f t="shared" ref="AW19:AW23" si="19">IF(AV19="","",(AV19-AU19)/AU19)</f>
        <v>1.2858122183731736E-2</v>
      </c>
      <c r="AZ19" s="105"/>
    </row>
    <row r="20" spans="1:52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N20" si="20">SUM(E7:E9)</f>
        <v>705578.6</v>
      </c>
      <c r="F20" s="154">
        <f t="shared" si="20"/>
        <v>632916.85000000009</v>
      </c>
      <c r="G20" s="154">
        <f t="shared" si="20"/>
        <v>633325.84999999986</v>
      </c>
      <c r="H20" s="154">
        <f t="shared" si="20"/>
        <v>600973.71999999986</v>
      </c>
      <c r="I20" s="154">
        <f t="shared" si="20"/>
        <v>621189.68999999983</v>
      </c>
      <c r="J20" s="154">
        <f t="shared" si="20"/>
        <v>700212.19</v>
      </c>
      <c r="K20" s="154">
        <f t="shared" si="20"/>
        <v>677164.05</v>
      </c>
      <c r="L20" s="154">
        <f t="shared" si="20"/>
        <v>711594.16999999958</v>
      </c>
      <c r="M20" s="154">
        <f t="shared" ref="M20" si="21">SUM(M7:M9)</f>
        <v>777932.75999999954</v>
      </c>
      <c r="N20" s="154">
        <f t="shared" si="20"/>
        <v>761272.74999999988</v>
      </c>
      <c r="O20" s="119" t="str">
        <f>IF(O9="","",SUM(O7:O9))</f>
        <v/>
      </c>
      <c r="P20" s="61" t="str">
        <f t="shared" si="14"/>
        <v/>
      </c>
      <c r="R20" s="109" t="s">
        <v>85</v>
      </c>
      <c r="S20" s="117">
        <f t="shared" ref="S20:AE20" si="22">SUM(S7:S9)</f>
        <v>127825.96000000005</v>
      </c>
      <c r="T20" s="154">
        <f t="shared" si="22"/>
        <v>131829.77699999997</v>
      </c>
      <c r="U20" s="154">
        <f t="shared" si="22"/>
        <v>147637.00799999994</v>
      </c>
      <c r="V20" s="154">
        <f t="shared" si="22"/>
        <v>147798.02600000007</v>
      </c>
      <c r="W20" s="154">
        <f t="shared" si="22"/>
        <v>150261.35799999989</v>
      </c>
      <c r="X20" s="154">
        <f t="shared" si="22"/>
        <v>154060.902</v>
      </c>
      <c r="Y20" s="154">
        <f t="shared" si="22"/>
        <v>149616.23400000005</v>
      </c>
      <c r="Z20" s="154">
        <f t="shared" si="22"/>
        <v>163461.9059999999</v>
      </c>
      <c r="AA20" s="154">
        <f t="shared" si="22"/>
        <v>175986.76699999999</v>
      </c>
      <c r="AB20" s="154">
        <f t="shared" si="22"/>
        <v>179661.59399999992</v>
      </c>
      <c r="AC20" s="154">
        <f t="shared" si="22"/>
        <v>185422.15799999988</v>
      </c>
      <c r="AD20" s="154">
        <f t="shared" ref="AD20" si="23">SUM(AD7:AD9)</f>
        <v>208515.4380000002</v>
      </c>
      <c r="AE20" s="154">
        <f t="shared" si="22"/>
        <v>212153.67899999989</v>
      </c>
      <c r="AF20" s="119" t="str">
        <f>IF(AF9="","",SUM(AF7:AF9))</f>
        <v/>
      </c>
      <c r="AG20" s="61" t="str">
        <f t="shared" si="15"/>
        <v/>
      </c>
      <c r="AI20" s="124">
        <f t="shared" si="0"/>
        <v>2.2349763291863489</v>
      </c>
      <c r="AJ20" s="156">
        <f t="shared" si="1"/>
        <v>2.1937846678638007</v>
      </c>
      <c r="AK20" s="156">
        <f t="shared" si="2"/>
        <v>1.9026467675130263</v>
      </c>
      <c r="AL20" s="156">
        <f t="shared" si="3"/>
        <v>2.094706755562032</v>
      </c>
      <c r="AM20" s="156">
        <f t="shared" si="4"/>
        <v>2.3741089844582248</v>
      </c>
      <c r="AN20" s="156">
        <f t="shared" si="5"/>
        <v>2.4325693006214739</v>
      </c>
      <c r="AO20" s="156">
        <f t="shared" si="6"/>
        <v>2.4895636701052433</v>
      </c>
      <c r="AP20" s="156">
        <f t="shared" si="7"/>
        <v>2.6314330168615636</v>
      </c>
      <c r="AQ20" s="156">
        <f t="shared" si="8"/>
        <v>2.5133348078387496</v>
      </c>
      <c r="AR20" s="156">
        <f t="shared" si="9"/>
        <v>2.6531472543470063</v>
      </c>
      <c r="AS20" s="156">
        <f t="shared" si="10"/>
        <v>2.6057290210795294</v>
      </c>
      <c r="AT20" s="156">
        <f t="shared" si="10"/>
        <v>2.6803786743728382</v>
      </c>
      <c r="AU20" s="156">
        <f t="shared" si="12"/>
        <v>2.7868287548713639</v>
      </c>
      <c r="AV20" s="156" t="str">
        <f>IF(AV9="","",(AF20/O20)*10)</f>
        <v/>
      </c>
      <c r="AW20" s="61" t="str">
        <f t="shared" si="19"/>
        <v/>
      </c>
      <c r="AZ20" s="105"/>
    </row>
    <row r="21" spans="1:52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N21" si="24">SUM(E10:E12)</f>
        <v>793642.10999999975</v>
      </c>
      <c r="F21" s="154">
        <f t="shared" si="24"/>
        <v>677732</v>
      </c>
      <c r="G21" s="154">
        <f t="shared" si="24"/>
        <v>708901.94999999972</v>
      </c>
      <c r="H21" s="154">
        <f t="shared" si="24"/>
        <v>698966.54999999958</v>
      </c>
      <c r="I21" s="154">
        <f t="shared" si="24"/>
        <v>764650.08000000054</v>
      </c>
      <c r="J21" s="154">
        <f t="shared" si="24"/>
        <v>796480.04999999993</v>
      </c>
      <c r="K21" s="154">
        <f t="shared" si="24"/>
        <v>738948.75000000023</v>
      </c>
      <c r="L21" s="154">
        <f t="shared" si="24"/>
        <v>721584.67999999924</v>
      </c>
      <c r="M21" s="154">
        <f t="shared" ref="M21" si="25">SUM(M10:M12)</f>
        <v>857827.72000000044</v>
      </c>
      <c r="N21" s="154">
        <f t="shared" si="24"/>
        <v>797463.42000000039</v>
      </c>
      <c r="O21" s="119" t="str">
        <f>IF(O12="","",SUM(O10:O12))</f>
        <v/>
      </c>
      <c r="P21" s="52" t="str">
        <f t="shared" si="14"/>
        <v/>
      </c>
      <c r="R21" s="109" t="s">
        <v>86</v>
      </c>
      <c r="S21" s="117">
        <f t="shared" ref="S21:AE21" si="26">SUM(S10:S12)</f>
        <v>139067.76800000004</v>
      </c>
      <c r="T21" s="154">
        <f t="shared" si="26"/>
        <v>148853.359</v>
      </c>
      <c r="U21" s="154">
        <f t="shared" si="26"/>
        <v>154274.67400000006</v>
      </c>
      <c r="V21" s="154">
        <f t="shared" si="26"/>
        <v>163160.30300000007</v>
      </c>
      <c r="W21" s="154">
        <f t="shared" si="26"/>
        <v>160986.291</v>
      </c>
      <c r="X21" s="154">
        <f t="shared" si="26"/>
        <v>173530.01899999991</v>
      </c>
      <c r="Y21" s="154">
        <f t="shared" si="26"/>
        <v>163064.24500000002</v>
      </c>
      <c r="Z21" s="154">
        <f t="shared" si="26"/>
        <v>184238.13600000006</v>
      </c>
      <c r="AA21" s="154">
        <f t="shared" si="26"/>
        <v>191848.58100000001</v>
      </c>
      <c r="AB21" s="154">
        <f t="shared" si="26"/>
        <v>185481.71500000003</v>
      </c>
      <c r="AC21" s="154">
        <f t="shared" si="26"/>
        <v>184152.50399999987</v>
      </c>
      <c r="AD21" s="154">
        <f t="shared" ref="AD21" si="27">SUM(AD10:AD12)</f>
        <v>229727.8189999999</v>
      </c>
      <c r="AE21" s="154">
        <f t="shared" si="26"/>
        <v>219769.60599999994</v>
      </c>
      <c r="AF21" s="119" t="str">
        <f>IF(AF12="","",SUM(AF10:AF12))</f>
        <v/>
      </c>
      <c r="AG21" s="52" t="str">
        <f t="shared" si="15"/>
        <v/>
      </c>
      <c r="AI21" s="125">
        <f t="shared" si="0"/>
        <v>2.1295761374124362</v>
      </c>
      <c r="AJ21" s="157">
        <f t="shared" si="1"/>
        <v>1.8682540841014164</v>
      </c>
      <c r="AK21" s="157">
        <f t="shared" si="2"/>
        <v>1.9590101948490086</v>
      </c>
      <c r="AL21" s="157">
        <f t="shared" si="3"/>
        <v>2.0558423115930697</v>
      </c>
      <c r="AM21" s="157">
        <f t="shared" si="4"/>
        <v>2.3753680068227561</v>
      </c>
      <c r="AN21" s="157">
        <f t="shared" si="5"/>
        <v>2.4478705270877024</v>
      </c>
      <c r="AO21" s="157">
        <f t="shared" si="6"/>
        <v>2.3329334572591511</v>
      </c>
      <c r="AP21" s="157">
        <f t="shared" si="7"/>
        <v>2.4094437549787471</v>
      </c>
      <c r="AQ21" s="157">
        <f t="shared" si="8"/>
        <v>2.4087054157853673</v>
      </c>
      <c r="AR21" s="157">
        <f t="shared" si="9"/>
        <v>2.5100754957634068</v>
      </c>
      <c r="AS21" s="157">
        <f t="shared" si="10"/>
        <v>2.5520567315813865</v>
      </c>
      <c r="AT21" s="157">
        <f t="shared" si="10"/>
        <v>2.6780181339908178</v>
      </c>
      <c r="AU21" s="157">
        <f t="shared" si="12"/>
        <v>2.7558581433114493</v>
      </c>
      <c r="AV21" s="157"/>
      <c r="AW21" s="52"/>
      <c r="AZ21" s="105"/>
    </row>
    <row r="22" spans="1:52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N22" si="28">SUM(E13:E15)</f>
        <v>754867.37999999942</v>
      </c>
      <c r="F22" s="154">
        <f t="shared" si="28"/>
        <v>738758.1099999994</v>
      </c>
      <c r="G22" s="154">
        <f t="shared" si="28"/>
        <v>704562.56</v>
      </c>
      <c r="H22" s="154">
        <f t="shared" si="28"/>
        <v>722837.31000000017</v>
      </c>
      <c r="I22" s="154">
        <f t="shared" si="28"/>
        <v>737201</v>
      </c>
      <c r="J22" s="154">
        <f t="shared" si="28"/>
        <v>693204.98</v>
      </c>
      <c r="K22" s="154">
        <f t="shared" si="28"/>
        <v>737933.16</v>
      </c>
      <c r="L22" s="154">
        <f t="shared" si="28"/>
        <v>849480.53000000073</v>
      </c>
      <c r="M22" s="154">
        <f t="shared" ref="M22" si="29">SUM(M13:M15)</f>
        <v>799727.64999999991</v>
      </c>
      <c r="N22" s="154">
        <f t="shared" si="28"/>
        <v>853881.89999999991</v>
      </c>
      <c r="O22" s="119" t="str">
        <f>IF(O15="","",SUM(O13:O15))</f>
        <v/>
      </c>
      <c r="P22" s="52" t="str">
        <f t="shared" si="14"/>
        <v/>
      </c>
      <c r="R22" s="109" t="s">
        <v>87</v>
      </c>
      <c r="S22" s="117">
        <f t="shared" ref="S22:AE22" si="30">SUM(S13:S15)</f>
        <v>158206.60300000003</v>
      </c>
      <c r="T22" s="154">
        <f t="shared" si="30"/>
        <v>169988.98999999996</v>
      </c>
      <c r="U22" s="154">
        <f t="shared" si="30"/>
        <v>174028.42199999993</v>
      </c>
      <c r="V22" s="154">
        <f t="shared" si="30"/>
        <v>185845.58100000009</v>
      </c>
      <c r="W22" s="154">
        <f t="shared" si="30"/>
        <v>187208.74600000004</v>
      </c>
      <c r="X22" s="154">
        <f t="shared" si="30"/>
        <v>184869.60900000014</v>
      </c>
      <c r="Y22" s="154">
        <f t="shared" si="30"/>
        <v>182230.02000000002</v>
      </c>
      <c r="Z22" s="154">
        <f t="shared" si="30"/>
        <v>187633.69599999988</v>
      </c>
      <c r="AA22" s="154">
        <f t="shared" si="30"/>
        <v>192412.99599999998</v>
      </c>
      <c r="AB22" s="154">
        <f t="shared" si="30"/>
        <v>210505.53399999993</v>
      </c>
      <c r="AC22" s="154">
        <f t="shared" si="30"/>
        <v>229542.15600000002</v>
      </c>
      <c r="AD22" s="154">
        <f t="shared" ref="AD22" si="31">SUM(AD13:AD15)</f>
        <v>232578.478</v>
      </c>
      <c r="AE22" s="154">
        <f t="shared" si="30"/>
        <v>243949.64100000006</v>
      </c>
      <c r="AF22" s="119" t="str">
        <f>IF(AF15="","",SUM(AF13:AF15))</f>
        <v/>
      </c>
      <c r="AG22" s="52" t="str">
        <f t="shared" si="15"/>
        <v/>
      </c>
      <c r="AI22" s="125">
        <f t="shared" si="0"/>
        <v>2.2188383886890319</v>
      </c>
      <c r="AJ22" s="157">
        <f t="shared" si="1"/>
        <v>2.0914214351067524</v>
      </c>
      <c r="AK22" s="157">
        <f t="shared" si="2"/>
        <v>2.0806401653298372</v>
      </c>
      <c r="AL22" s="157">
        <f t="shared" si="3"/>
        <v>2.461963331890169</v>
      </c>
      <c r="AM22" s="157">
        <f t="shared" si="4"/>
        <v>2.5341007220888607</v>
      </c>
      <c r="AN22" s="157">
        <f t="shared" si="5"/>
        <v>2.6238920359321978</v>
      </c>
      <c r="AO22" s="157">
        <f t="shared" si="6"/>
        <v>2.5210378252334538</v>
      </c>
      <c r="AP22" s="157">
        <f t="shared" si="7"/>
        <v>2.5452176000846425</v>
      </c>
      <c r="AQ22" s="157">
        <f t="shared" si="8"/>
        <v>2.7757012940097461</v>
      </c>
      <c r="AR22" s="157">
        <f t="shared" si="9"/>
        <v>2.852636870255294</v>
      </c>
      <c r="AS22" s="157">
        <f t="shared" si="10"/>
        <v>2.7021473464494807</v>
      </c>
      <c r="AT22" s="157">
        <f t="shared" si="10"/>
        <v>2.9082210425011565</v>
      </c>
      <c r="AU22" s="157">
        <f t="shared" si="12"/>
        <v>2.856948261814662</v>
      </c>
      <c r="AV22" s="157"/>
      <c r="AW22" s="52"/>
      <c r="AZ22" s="105"/>
    </row>
    <row r="23" spans="1:52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N23" si="32">SUM(E16:E18)</f>
        <v>786527.00999999943</v>
      </c>
      <c r="F23" s="155">
        <f t="shared" si="32"/>
        <v>786761.36999999953</v>
      </c>
      <c r="G23" s="155">
        <f t="shared" si="32"/>
        <v>751398.26999999967</v>
      </c>
      <c r="H23" s="155">
        <f t="shared" si="32"/>
        <v>756727.27000000025</v>
      </c>
      <c r="I23" s="155">
        <f t="shared" si="32"/>
        <v>858528.7000000003</v>
      </c>
      <c r="J23" s="155">
        <f t="shared" si="32"/>
        <v>762076.04</v>
      </c>
      <c r="K23" s="155">
        <f t="shared" si="32"/>
        <v>809163.8199999996</v>
      </c>
      <c r="L23" s="155">
        <f t="shared" si="32"/>
        <v>868724.61000000057</v>
      </c>
      <c r="M23" s="155">
        <f t="shared" ref="M23" si="33">SUM(M16:M18)</f>
        <v>852537.59000000032</v>
      </c>
      <c r="N23" s="155">
        <f t="shared" si="32"/>
        <v>852940.31000000087</v>
      </c>
      <c r="O23" s="123" t="str">
        <f>IF(O18="","",SUM(O16:O18))</f>
        <v/>
      </c>
      <c r="P23" s="55" t="str">
        <f t="shared" si="14"/>
        <v/>
      </c>
      <c r="R23" s="110" t="s">
        <v>88</v>
      </c>
      <c r="S23" s="196">
        <f t="shared" ref="S23:AE23" si="34">SUM(S16:S18)</f>
        <v>189279.87400000004</v>
      </c>
      <c r="T23" s="155">
        <f t="shared" si="34"/>
        <v>206246.13400000002</v>
      </c>
      <c r="U23" s="155">
        <f t="shared" si="34"/>
        <v>227564.73100000003</v>
      </c>
      <c r="V23" s="155">
        <f t="shared" si="34"/>
        <v>223989.65199999989</v>
      </c>
      <c r="W23" s="155">
        <f t="shared" si="34"/>
        <v>227828.40799999997</v>
      </c>
      <c r="X23" s="155">
        <f t="shared" si="34"/>
        <v>223073.37500000009</v>
      </c>
      <c r="Y23" s="155">
        <f t="shared" si="34"/>
        <v>229063.12599999984</v>
      </c>
      <c r="Z23" s="155">
        <f t="shared" si="34"/>
        <v>242707.26199999999</v>
      </c>
      <c r="AA23" s="155">
        <f t="shared" si="34"/>
        <v>240093.19299999997</v>
      </c>
      <c r="AB23" s="155">
        <f t="shared" si="34"/>
        <v>243753.495</v>
      </c>
      <c r="AC23" s="155">
        <f t="shared" si="34"/>
        <v>257072.85799999989</v>
      </c>
      <c r="AD23" s="155">
        <f t="shared" ref="AD23" si="35">SUM(AD16:AD18)</f>
        <v>256615.41600000014</v>
      </c>
      <c r="AE23" s="155">
        <f t="shared" si="34"/>
        <v>263679.12599999981</v>
      </c>
      <c r="AF23" s="123" t="str">
        <f>IF(AF18="","",SUM(AF16:AF18))</f>
        <v/>
      </c>
      <c r="AG23" s="55" t="str">
        <f t="shared" si="15"/>
        <v/>
      </c>
      <c r="AI23" s="126">
        <f>(S23/B23)*10</f>
        <v>2.5983068713923734</v>
      </c>
      <c r="AJ23" s="158">
        <f>(T23/C23)*10</f>
        <v>2.3757143100519302</v>
      </c>
      <c r="AK23" s="158">
        <f t="shared" ref="AK23:AT23" si="36">IF(U18="","",(U23/D23)*10)</f>
        <v>2.363592154138149</v>
      </c>
      <c r="AL23" s="158">
        <f t="shared" si="36"/>
        <v>2.8478316593348785</v>
      </c>
      <c r="AM23" s="158">
        <f t="shared" si="36"/>
        <v>2.895775220890676</v>
      </c>
      <c r="AN23" s="158">
        <f t="shared" si="36"/>
        <v>2.9687767979556323</v>
      </c>
      <c r="AO23" s="158">
        <f t="shared" si="36"/>
        <v>3.0270235404625998</v>
      </c>
      <c r="AP23" s="158">
        <f t="shared" si="36"/>
        <v>2.8270139600458304</v>
      </c>
      <c r="AQ23" s="158">
        <f t="shared" si="36"/>
        <v>3.1505149144959335</v>
      </c>
      <c r="AR23" s="158">
        <f t="shared" si="36"/>
        <v>3.012412183728137</v>
      </c>
      <c r="AS23" s="158">
        <f t="shared" si="36"/>
        <v>2.9591985197702608</v>
      </c>
      <c r="AT23" s="158">
        <f t="shared" si="36"/>
        <v>3.010018784039775</v>
      </c>
      <c r="AU23" s="158">
        <f t="shared" ref="AU23" si="37">IF(AE18="","",(AE23/N23)*10)</f>
        <v>3.0914135832084138</v>
      </c>
      <c r="AV23" s="158" t="str">
        <f>IF(AF18="","",(AF23/O23)*10)</f>
        <v/>
      </c>
      <c r="AW23" s="55" t="str">
        <f t="shared" si="19"/>
        <v/>
      </c>
      <c r="AZ23" s="105"/>
    </row>
    <row r="24" spans="1:52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AZ24" s="105"/>
    </row>
    <row r="25" spans="1:52" ht="15.75" thickBot="1" x14ac:dyDescent="0.3">
      <c r="P25" s="107" t="s">
        <v>1</v>
      </c>
      <c r="AG25" s="289">
        <v>1000</v>
      </c>
      <c r="AW25" s="289" t="s">
        <v>47</v>
      </c>
      <c r="AZ25" s="105"/>
    </row>
    <row r="26" spans="1:52" ht="20.100000000000001" customHeight="1" x14ac:dyDescent="0.25">
      <c r="A26" s="327" t="s">
        <v>2</v>
      </c>
      <c r="B26" s="329" t="s">
        <v>72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4"/>
      <c r="P26" s="325" t="s">
        <v>148</v>
      </c>
      <c r="R26" s="330" t="s">
        <v>3</v>
      </c>
      <c r="S26" s="322" t="s">
        <v>72</v>
      </c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4"/>
      <c r="AG26" s="325" t="s">
        <v>148</v>
      </c>
      <c r="AI26" s="322" t="s">
        <v>72</v>
      </c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4"/>
      <c r="AW26" s="325" t="str">
        <f>AG26</f>
        <v>D       2023/2022</v>
      </c>
      <c r="AZ26" s="105"/>
    </row>
    <row r="27" spans="1:52" ht="20.100000000000001" customHeight="1" thickBot="1" x14ac:dyDescent="0.3">
      <c r="A27" s="328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265">
        <v>2022</v>
      </c>
      <c r="O27" s="133">
        <v>2023</v>
      </c>
      <c r="P27" s="326"/>
      <c r="R27" s="331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26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176">
        <v>2018</v>
      </c>
      <c r="AR27" s="135">
        <v>2019</v>
      </c>
      <c r="AS27" s="135">
        <v>2020</v>
      </c>
      <c r="AT27" s="135">
        <v>2021</v>
      </c>
      <c r="AU27" s="135">
        <v>2022</v>
      </c>
      <c r="AV27" s="133">
        <v>2023</v>
      </c>
      <c r="AW27" s="326"/>
      <c r="AZ27" s="105"/>
    </row>
    <row r="28" spans="1:52" ht="3" customHeight="1" thickBot="1" x14ac:dyDescent="0.3">
      <c r="A28" s="291" t="s">
        <v>89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2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0"/>
      <c r="AB28" s="290"/>
      <c r="AC28" s="290"/>
      <c r="AD28" s="290"/>
      <c r="AE28" s="290"/>
      <c r="AF28" s="293"/>
      <c r="AG28" s="294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2"/>
      <c r="AZ28" s="105"/>
    </row>
    <row r="29" spans="1:52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53">
        <v>99662.009999999951</v>
      </c>
      <c r="O29" s="112">
        <v>95417.689999999944</v>
      </c>
      <c r="P29" s="61">
        <f>IF(O29="","",(O29-N29)/N29)</f>
        <v>-4.258714027541697E-2</v>
      </c>
      <c r="R29" s="109" t="s">
        <v>73</v>
      </c>
      <c r="S29" s="39">
        <v>23270.865999999998</v>
      </c>
      <c r="T29" s="153">
        <v>22495.121000000003</v>
      </c>
      <c r="U29" s="153">
        <v>24799.759999999984</v>
      </c>
      <c r="V29" s="153">
        <v>25615.480000000018</v>
      </c>
      <c r="W29" s="153">
        <v>29400.613000000012</v>
      </c>
      <c r="X29" s="153">
        <v>25803.076000000012</v>
      </c>
      <c r="Y29" s="153">
        <v>26846.136999999999</v>
      </c>
      <c r="Z29" s="153">
        <v>26379.177</v>
      </c>
      <c r="AA29" s="153">
        <v>31298.861000000001</v>
      </c>
      <c r="AB29" s="153">
        <v>31619.378999999994</v>
      </c>
      <c r="AC29" s="153">
        <v>28181.773000000012</v>
      </c>
      <c r="AD29" s="153">
        <v>29969.556000000044</v>
      </c>
      <c r="AE29" s="153">
        <v>27861.701000000008</v>
      </c>
      <c r="AF29" s="112">
        <v>27554.453000000034</v>
      </c>
      <c r="AG29" s="61">
        <f>(AF29-AE29)/AE29</f>
        <v>-1.1027610984698099E-2</v>
      </c>
      <c r="AI29" s="197">
        <f t="shared" ref="AI29:AI38" si="38">(S29/B29)*10</f>
        <v>2.7191842704023532</v>
      </c>
      <c r="AJ29" s="156">
        <f t="shared" ref="AJ29:AJ38" si="39">(T29/C29)*10</f>
        <v>2.7800309700828514</v>
      </c>
      <c r="AK29" s="156">
        <f t="shared" ref="AK29:AK38" si="40">(U29/D29)*10</f>
        <v>1.9785027216642543</v>
      </c>
      <c r="AL29" s="156">
        <f t="shared" ref="AL29:AL38" si="41">(V29/E29)*10</f>
        <v>2.1318199900464254</v>
      </c>
      <c r="AM29" s="156">
        <f t="shared" ref="AM29:AM38" si="42">(W29/F29)*10</f>
        <v>2.8836241613634588</v>
      </c>
      <c r="AN29" s="156">
        <f t="shared" ref="AN29:AN38" si="43">(X29/G29)*10</f>
        <v>2.8113968285340656</v>
      </c>
      <c r="AO29" s="156">
        <f t="shared" ref="AO29:AO38" si="44">(Y29/H29)*10</f>
        <v>2.849648832409958</v>
      </c>
      <c r="AP29" s="156">
        <f t="shared" ref="AP29:AP38" si="45">(Z29/I29)*10</f>
        <v>2.7402501496381166</v>
      </c>
      <c r="AQ29" s="156">
        <f t="shared" ref="AQ29:AQ38" si="46">(AA29/J29)*10</f>
        <v>2.5088253749107055</v>
      </c>
      <c r="AR29" s="156">
        <f t="shared" ref="AR29:AR38" si="47">(AB29/K29)*10</f>
        <v>2.713367743379365</v>
      </c>
      <c r="AS29" s="156">
        <f t="shared" ref="AS29:AT38" si="48">(AC29/L29)*10</f>
        <v>2.7634057686437541</v>
      </c>
      <c r="AT29" s="156">
        <f t="shared" si="48"/>
        <v>2.8185167159702846</v>
      </c>
      <c r="AU29" s="156">
        <f>(AE29/N29)*10</f>
        <v>2.7956190127010307</v>
      </c>
      <c r="AV29" s="156">
        <f>(AF29/O29)*10</f>
        <v>2.8877719634587731</v>
      </c>
      <c r="AW29" s="61">
        <f t="shared" ref="AW29" si="49">IF(AV29="","",(AV29-AU29)/AU29)</f>
        <v>3.2963343838725477E-2</v>
      </c>
      <c r="AZ29" s="105"/>
    </row>
    <row r="30" spans="1:52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54">
        <v>107954.54000000001</v>
      </c>
      <c r="O30" s="119">
        <v>96996.109999999942</v>
      </c>
      <c r="P30" s="52">
        <f t="shared" ref="P30:P45" si="50">IF(O30="","",(O30-N30)/N30)</f>
        <v>-0.10150967249733142</v>
      </c>
      <c r="R30" s="109" t="s">
        <v>74</v>
      </c>
      <c r="S30" s="19">
        <v>24769.378999999986</v>
      </c>
      <c r="T30" s="154">
        <v>26090.180999999997</v>
      </c>
      <c r="U30" s="154">
        <v>26845.964000000011</v>
      </c>
      <c r="V30" s="154">
        <v>29407.368999999981</v>
      </c>
      <c r="W30" s="154">
        <v>29868.044999999998</v>
      </c>
      <c r="X30" s="154">
        <v>27835.92599999997</v>
      </c>
      <c r="Y30" s="154">
        <v>29206.410000000018</v>
      </c>
      <c r="Z30" s="154">
        <v>26234.001999999982</v>
      </c>
      <c r="AA30" s="154">
        <v>31644.39</v>
      </c>
      <c r="AB30" s="154">
        <v>32055.040000000023</v>
      </c>
      <c r="AC30" s="154">
        <v>26905.675000000007</v>
      </c>
      <c r="AD30" s="154">
        <v>29964.09199999999</v>
      </c>
      <c r="AE30" s="154">
        <v>30841.535000000025</v>
      </c>
      <c r="AF30" s="119">
        <v>28043.455000000038</v>
      </c>
      <c r="AG30" s="52">
        <f t="shared" ref="AG30:AG40" si="51">(AF30-AE30)/AE30</f>
        <v>-9.0724407848052468E-2</v>
      </c>
      <c r="AI30" s="198">
        <f t="shared" si="38"/>
        <v>2.7879398375187985</v>
      </c>
      <c r="AJ30" s="157">
        <f t="shared" si="39"/>
        <v>2.0427271510143492</v>
      </c>
      <c r="AK30" s="157">
        <f t="shared" si="40"/>
        <v>2.0896835533292704</v>
      </c>
      <c r="AL30" s="157">
        <f t="shared" si="41"/>
        <v>1.9668833753855519</v>
      </c>
      <c r="AM30" s="157">
        <f t="shared" si="42"/>
        <v>2.7208012815111413</v>
      </c>
      <c r="AN30" s="157">
        <f t="shared" si="43"/>
        <v>2.8186535496385967</v>
      </c>
      <c r="AO30" s="157">
        <f t="shared" si="44"/>
        <v>2.5500559099287456</v>
      </c>
      <c r="AP30" s="157">
        <f t="shared" si="45"/>
        <v>2.5589202711163801</v>
      </c>
      <c r="AQ30" s="157">
        <f t="shared" si="46"/>
        <v>2.135369876877645</v>
      </c>
      <c r="AR30" s="157">
        <f t="shared" si="47"/>
        <v>2.795967218099392</v>
      </c>
      <c r="AS30" s="157">
        <f t="shared" si="48"/>
        <v>2.5867100565456687</v>
      </c>
      <c r="AT30" s="157">
        <f t="shared" si="48"/>
        <v>2.702163825618805</v>
      </c>
      <c r="AU30" s="157">
        <f t="shared" ref="AU30:AU38" si="52">(AE30/N30)*10</f>
        <v>2.8569002285591716</v>
      </c>
      <c r="AV30" s="157">
        <f t="shared" ref="AV30" si="53">(AF30/O30)*10</f>
        <v>2.8911937808640009</v>
      </c>
      <c r="AW30" s="52">
        <f t="shared" ref="AW30" si="54">IF(AV30="","",(AV30-AU30)/AU30)</f>
        <v>1.2003762666267381E-2</v>
      </c>
      <c r="AZ30" s="105"/>
    </row>
    <row r="31" spans="1:52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54">
        <v>140955.29999999987</v>
      </c>
      <c r="O31" s="119"/>
      <c r="P31" s="52" t="str">
        <f t="shared" si="50"/>
        <v/>
      </c>
      <c r="R31" s="109" t="s">
        <v>75</v>
      </c>
      <c r="S31" s="19">
        <v>34176.324999999983</v>
      </c>
      <c r="T31" s="154">
        <v>30181.553999999996</v>
      </c>
      <c r="U31" s="154">
        <v>34669.633000000002</v>
      </c>
      <c r="V31" s="154">
        <v>29423.860999999994</v>
      </c>
      <c r="W31" s="154">
        <v>29544.088000000018</v>
      </c>
      <c r="X31" s="154">
        <v>34831.201999999983</v>
      </c>
      <c r="Y31" s="154">
        <v>34959.243999999999</v>
      </c>
      <c r="Z31" s="154">
        <v>36752.83499999997</v>
      </c>
      <c r="AA31" s="154">
        <v>36699.917000000001</v>
      </c>
      <c r="AB31" s="154">
        <v>35665.698999999964</v>
      </c>
      <c r="AC31" s="154">
        <v>30966.271999999997</v>
      </c>
      <c r="AD31" s="154">
        <v>41575.407999999974</v>
      </c>
      <c r="AE31" s="154">
        <v>38743.379000000023</v>
      </c>
      <c r="AF31" s="119"/>
      <c r="AG31" s="52">
        <f t="shared" si="51"/>
        <v>-1</v>
      </c>
      <c r="AI31" s="198">
        <f t="shared" si="38"/>
        <v>2.0964781146598703</v>
      </c>
      <c r="AJ31" s="157">
        <f t="shared" si="39"/>
        <v>2.4308336581123937</v>
      </c>
      <c r="AK31" s="157">
        <f t="shared" si="40"/>
        <v>1.9152653234034593</v>
      </c>
      <c r="AL31" s="157">
        <f t="shared" si="41"/>
        <v>2.2929730300085991</v>
      </c>
      <c r="AM31" s="157">
        <f t="shared" si="42"/>
        <v>2.7059927155303445</v>
      </c>
      <c r="AN31" s="157">
        <f t="shared" si="43"/>
        <v>2.7063088774745574</v>
      </c>
      <c r="AO31" s="157">
        <f t="shared" si="44"/>
        <v>2.0927770392969895</v>
      </c>
      <c r="AP31" s="157">
        <f t="shared" si="45"/>
        <v>2.8047938509619263</v>
      </c>
      <c r="AQ31" s="157">
        <f t="shared" si="46"/>
        <v>2.691589892008329</v>
      </c>
      <c r="AR31" s="157">
        <f t="shared" si="47"/>
        <v>2.7142155595131729</v>
      </c>
      <c r="AS31" s="157">
        <f t="shared" si="48"/>
        <v>2.6248636127218381</v>
      </c>
      <c r="AT31" s="157">
        <f t="shared" si="48"/>
        <v>2.6944911272557897</v>
      </c>
      <c r="AU31" s="157">
        <f t="shared" si="52"/>
        <v>2.7486287496816408</v>
      </c>
      <c r="AV31" s="157" t="e">
        <f t="shared" ref="AV31" si="55">(AF31/O31)*10</f>
        <v>#DIV/0!</v>
      </c>
      <c r="AW31" s="52" t="e">
        <f t="shared" ref="AW31" si="56">IF(AV31="","",(AV31-AU31)/AU31)</f>
        <v>#DIV/0!</v>
      </c>
      <c r="AZ31" s="105"/>
    </row>
    <row r="32" spans="1:52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54">
        <v>133318.4399999998</v>
      </c>
      <c r="O32" s="119"/>
      <c r="P32" s="52" t="str">
        <f t="shared" si="50"/>
        <v/>
      </c>
      <c r="R32" s="109" t="s">
        <v>76</v>
      </c>
      <c r="S32" s="19">
        <v>29571.834999999992</v>
      </c>
      <c r="T32" s="154">
        <v>27556.182000000004</v>
      </c>
      <c r="U32" s="154">
        <v>27462.67</v>
      </c>
      <c r="V32" s="154">
        <v>33693.252999999975</v>
      </c>
      <c r="W32" s="154">
        <v>31434.276000000013</v>
      </c>
      <c r="X32" s="154">
        <v>35272.59899999998</v>
      </c>
      <c r="Y32" s="154">
        <v>32738.878999999994</v>
      </c>
      <c r="Z32" s="154">
        <v>32002.925999999999</v>
      </c>
      <c r="AA32" s="154">
        <v>37177.171999999999</v>
      </c>
      <c r="AB32" s="154">
        <v>34138.758999999991</v>
      </c>
      <c r="AC32" s="154">
        <v>27197.232999999986</v>
      </c>
      <c r="AD32" s="154">
        <v>36264.787000000062</v>
      </c>
      <c r="AE32" s="154">
        <v>35029.300000000032</v>
      </c>
      <c r="AF32" s="119"/>
      <c r="AG32" s="52">
        <f t="shared" si="51"/>
        <v>-1</v>
      </c>
      <c r="AI32" s="198">
        <f t="shared" si="38"/>
        <v>2.2914270225780289</v>
      </c>
      <c r="AJ32" s="157">
        <f t="shared" si="39"/>
        <v>1.9145717289185553</v>
      </c>
      <c r="AK32" s="157">
        <f t="shared" si="40"/>
        <v>2.1035922277296368</v>
      </c>
      <c r="AL32" s="157">
        <f t="shared" si="41"/>
        <v>2.004869476200021</v>
      </c>
      <c r="AM32" s="157">
        <f t="shared" si="42"/>
        <v>2.7051742263548508</v>
      </c>
      <c r="AN32" s="157">
        <f t="shared" si="43"/>
        <v>2.7930772105810764</v>
      </c>
      <c r="AO32" s="157">
        <f t="shared" si="44"/>
        <v>2.0109938298336294</v>
      </c>
      <c r="AP32" s="157">
        <f t="shared" si="45"/>
        <v>2.3678384891138591</v>
      </c>
      <c r="AQ32" s="157">
        <f t="shared" si="46"/>
        <v>2.2640842936783332</v>
      </c>
      <c r="AR32" s="157">
        <f t="shared" si="47"/>
        <v>2.578341806144997</v>
      </c>
      <c r="AS32" s="157">
        <f t="shared" si="48"/>
        <v>2.6090495071464521</v>
      </c>
      <c r="AT32" s="157">
        <f t="shared" si="48"/>
        <v>2.6516092544009791</v>
      </c>
      <c r="AU32" s="157">
        <f t="shared" si="52"/>
        <v>2.6274909907436723</v>
      </c>
      <c r="AV32" s="157" t="e">
        <f t="shared" ref="AV32" si="57">(AF32/O32)*10</f>
        <v>#DIV/0!</v>
      </c>
      <c r="AW32" s="52" t="e">
        <f t="shared" ref="AW32" si="58">IF(AV32="","",(AV32-AU32)/AU32)</f>
        <v>#DIV/0!</v>
      </c>
      <c r="AZ32" s="105"/>
    </row>
    <row r="33" spans="1:52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54">
        <v>130927.88999999997</v>
      </c>
      <c r="O33" s="119"/>
      <c r="P33" s="52" t="str">
        <f t="shared" si="50"/>
        <v/>
      </c>
      <c r="R33" s="109" t="s">
        <v>77</v>
      </c>
      <c r="S33" s="19">
        <v>29004.790999999972</v>
      </c>
      <c r="T33" s="154">
        <v>32396.498</v>
      </c>
      <c r="U33" s="154">
        <v>31705.719999999998</v>
      </c>
      <c r="V33" s="154">
        <v>31122.389999999996</v>
      </c>
      <c r="W33" s="154">
        <v>31058.100000000006</v>
      </c>
      <c r="X33" s="154">
        <v>31539.86900000001</v>
      </c>
      <c r="Y33" s="154">
        <v>33068.363999999994</v>
      </c>
      <c r="Z33" s="154">
        <v>35573.933999999957</v>
      </c>
      <c r="AA33" s="154">
        <v>34606.108999999997</v>
      </c>
      <c r="AB33" s="154">
        <v>36493.042000000009</v>
      </c>
      <c r="AC33" s="154">
        <v>28939.759999999998</v>
      </c>
      <c r="AD33" s="154">
        <v>35107.968000000023</v>
      </c>
      <c r="AE33" s="154">
        <v>34679.387000000024</v>
      </c>
      <c r="AF33" s="119"/>
      <c r="AG33" s="52">
        <f t="shared" si="51"/>
        <v>-1</v>
      </c>
      <c r="AI33" s="198">
        <f t="shared" si="38"/>
        <v>2.4552842575993914</v>
      </c>
      <c r="AJ33" s="157">
        <f t="shared" si="39"/>
        <v>2.2012427902355096</v>
      </c>
      <c r="AK33" s="157">
        <f t="shared" si="40"/>
        <v>1.8923654382954234</v>
      </c>
      <c r="AL33" s="157">
        <f t="shared" si="41"/>
        <v>2.3594416740317734</v>
      </c>
      <c r="AM33" s="157">
        <f t="shared" si="42"/>
        <v>2.6818729356906932</v>
      </c>
      <c r="AN33" s="157">
        <f t="shared" si="43"/>
        <v>2.7474026310017368</v>
      </c>
      <c r="AO33" s="157">
        <f t="shared" si="44"/>
        <v>2.3909894211379137</v>
      </c>
      <c r="AP33" s="157">
        <f t="shared" si="45"/>
        <v>2.6441904855347453</v>
      </c>
      <c r="AQ33" s="157">
        <f t="shared" si="46"/>
        <v>2.4025006171809284</v>
      </c>
      <c r="AR33" s="157">
        <f t="shared" si="47"/>
        <v>2.5432874794546838</v>
      </c>
      <c r="AS33" s="157">
        <f t="shared" si="48"/>
        <v>2.5567507968930014</v>
      </c>
      <c r="AT33" s="157">
        <f t="shared" si="48"/>
        <v>2.7072195800906469</v>
      </c>
      <c r="AU33" s="157">
        <f t="shared" si="52"/>
        <v>2.648739470253437</v>
      </c>
      <c r="AV33" s="157" t="e">
        <f t="shared" ref="AV33" si="59">(AF33/O33)*10</f>
        <v>#DIV/0!</v>
      </c>
      <c r="AW33" s="52" t="e">
        <f t="shared" ref="AW33" si="60">IF(AV33="","",(AV33-AU33)/AU33)</f>
        <v>#DIV/0!</v>
      </c>
      <c r="AZ33" s="105"/>
    </row>
    <row r="34" spans="1:52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54">
        <v>121947.13</v>
      </c>
      <c r="O34" s="119"/>
      <c r="P34" s="52" t="str">
        <f t="shared" si="50"/>
        <v/>
      </c>
      <c r="R34" s="109" t="s">
        <v>78</v>
      </c>
      <c r="S34" s="19">
        <v>28421.635000000002</v>
      </c>
      <c r="T34" s="154">
        <v>31101.468000000008</v>
      </c>
      <c r="U34" s="154">
        <v>27821.58</v>
      </c>
      <c r="V34" s="154">
        <v>30041.770000000019</v>
      </c>
      <c r="W34" s="154">
        <v>29496.788000000015</v>
      </c>
      <c r="X34" s="154">
        <v>31068.588000000022</v>
      </c>
      <c r="Y34" s="154">
        <v>31963.873999999989</v>
      </c>
      <c r="Z34" s="154">
        <v>36419.877999999997</v>
      </c>
      <c r="AA34" s="154">
        <v>35474.750999999997</v>
      </c>
      <c r="AB34" s="154">
        <v>29960.277999999991</v>
      </c>
      <c r="AC34" s="154">
        <v>34243.893000000018</v>
      </c>
      <c r="AD34" s="154">
        <v>37052.935999999958</v>
      </c>
      <c r="AE34" s="154">
        <v>32135.183000000034</v>
      </c>
      <c r="AF34" s="119"/>
      <c r="AG34" s="52">
        <f t="shared" si="51"/>
        <v>-1</v>
      </c>
      <c r="AI34" s="198">
        <f t="shared" si="38"/>
        <v>2.1020165625234823</v>
      </c>
      <c r="AJ34" s="157">
        <f t="shared" si="39"/>
        <v>1.7740098041642658</v>
      </c>
      <c r="AK34" s="157">
        <f t="shared" si="40"/>
        <v>2.354680177351006</v>
      </c>
      <c r="AL34" s="157">
        <f t="shared" si="41"/>
        <v>1.9712545810595916</v>
      </c>
      <c r="AM34" s="157">
        <f t="shared" si="42"/>
        <v>2.5708010782503732</v>
      </c>
      <c r="AN34" s="157">
        <f t="shared" si="43"/>
        <v>2.691606613908089</v>
      </c>
      <c r="AO34" s="157">
        <f t="shared" si="44"/>
        <v>2.5245321454200687</v>
      </c>
      <c r="AP34" s="157">
        <f t="shared" si="45"/>
        <v>2.3212555829506831</v>
      </c>
      <c r="AQ34" s="157">
        <f t="shared" si="46"/>
        <v>2.4196352167128494</v>
      </c>
      <c r="AR34" s="157">
        <f t="shared" si="47"/>
        <v>2.6077093653063175</v>
      </c>
      <c r="AS34" s="157">
        <f t="shared" si="48"/>
        <v>2.6111078111666934</v>
      </c>
      <c r="AT34" s="157">
        <f t="shared" si="48"/>
        <v>2.7174495870537294</v>
      </c>
      <c r="AU34" s="157">
        <f t="shared" si="52"/>
        <v>2.6351733739039229</v>
      </c>
      <c r="AV34" s="157" t="e">
        <f t="shared" ref="AV34" si="61">(AF34/O34)*10</f>
        <v>#DIV/0!</v>
      </c>
      <c r="AW34" s="52" t="e">
        <f t="shared" ref="AW34" si="62">IF(AV34="","",(AV34-AU34)/AU34)</f>
        <v>#DIV/0!</v>
      </c>
      <c r="AZ34" s="105"/>
    </row>
    <row r="35" spans="1:52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54">
        <v>131182.37000000005</v>
      </c>
      <c r="O35" s="119"/>
      <c r="P35" s="52" t="str">
        <f t="shared" si="50"/>
        <v/>
      </c>
      <c r="R35" s="109" t="s">
        <v>79</v>
      </c>
      <c r="S35" s="19">
        <v>32779.412000000004</v>
      </c>
      <c r="T35" s="154">
        <v>32399.374999999993</v>
      </c>
      <c r="U35" s="154">
        <v>32672.658999999996</v>
      </c>
      <c r="V35" s="154">
        <v>33859.816999999988</v>
      </c>
      <c r="W35" s="154">
        <v>36267.96699999999</v>
      </c>
      <c r="X35" s="154">
        <v>36630.704999999973</v>
      </c>
      <c r="Y35" s="154">
        <v>36275.366999999962</v>
      </c>
      <c r="Z35" s="154">
        <v>35138.28200000005</v>
      </c>
      <c r="AA35" s="154">
        <v>35499.514000000003</v>
      </c>
      <c r="AB35" s="154">
        <v>41925.194999999985</v>
      </c>
      <c r="AC35" s="154">
        <v>39852.698999999964</v>
      </c>
      <c r="AD35" s="154">
        <v>35007.287999999979</v>
      </c>
      <c r="AE35" s="154">
        <v>33897.717999999993</v>
      </c>
      <c r="AF35" s="119"/>
      <c r="AG35" s="52">
        <f t="shared" si="51"/>
        <v>-1</v>
      </c>
      <c r="AI35" s="198">
        <f t="shared" si="38"/>
        <v>2.5730718413288924</v>
      </c>
      <c r="AJ35" s="157">
        <f t="shared" si="39"/>
        <v>2.1152117341675951</v>
      </c>
      <c r="AK35" s="157">
        <f t="shared" si="40"/>
        <v>2.0786182429808124</v>
      </c>
      <c r="AL35" s="157">
        <f t="shared" si="41"/>
        <v>2.2082312689324564</v>
      </c>
      <c r="AM35" s="157">
        <f t="shared" si="42"/>
        <v>2.8364029516511247</v>
      </c>
      <c r="AN35" s="157">
        <f t="shared" si="43"/>
        <v>2.9159914494554884</v>
      </c>
      <c r="AO35" s="157">
        <f t="shared" si="44"/>
        <v>2.6482236092860245</v>
      </c>
      <c r="AP35" s="157">
        <f t="shared" si="45"/>
        <v>2.4414298807413699</v>
      </c>
      <c r="AQ35" s="157">
        <f t="shared" si="46"/>
        <v>2.5776024338708856</v>
      </c>
      <c r="AR35" s="157">
        <f t="shared" si="47"/>
        <v>2.962909422884465</v>
      </c>
      <c r="AS35" s="157">
        <f t="shared" si="48"/>
        <v>2.6702840031607016</v>
      </c>
      <c r="AT35" s="157">
        <f t="shared" si="48"/>
        <v>2.9177581046988688</v>
      </c>
      <c r="AU35" s="157">
        <f t="shared" si="52"/>
        <v>2.5840147574708383</v>
      </c>
      <c r="AV35" s="157" t="e">
        <f t="shared" ref="AV35" si="63">(AF35/O35)*10</f>
        <v>#DIV/0!</v>
      </c>
      <c r="AW35" s="52" t="e">
        <f t="shared" ref="AW35" si="64">IF(AV35="","",(AV35-AU35)/AU35)</f>
        <v>#DIV/0!</v>
      </c>
      <c r="AZ35" s="105"/>
    </row>
    <row r="36" spans="1:52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54">
        <v>109777.58999999998</v>
      </c>
      <c r="O36" s="119"/>
      <c r="P36" s="52" t="str">
        <f t="shared" si="50"/>
        <v/>
      </c>
      <c r="R36" s="109" t="s">
        <v>80</v>
      </c>
      <c r="S36" s="19">
        <v>21851.23599999999</v>
      </c>
      <c r="T36" s="154">
        <v>23756.94100000001</v>
      </c>
      <c r="U36" s="154">
        <v>26722.863000000001</v>
      </c>
      <c r="V36" s="154">
        <v>25745.833000000013</v>
      </c>
      <c r="W36" s="154">
        <v>21196.857</v>
      </c>
      <c r="X36" s="154">
        <v>23742.381999999994</v>
      </c>
      <c r="Y36" s="154">
        <v>27458.442999999999</v>
      </c>
      <c r="Z36" s="154">
        <v>27213.074000000004</v>
      </c>
      <c r="AA36" s="154">
        <v>30488.754000000001</v>
      </c>
      <c r="AB36" s="154">
        <v>28270.806999999997</v>
      </c>
      <c r="AC36" s="154">
        <v>25817.175000000007</v>
      </c>
      <c r="AD36" s="154">
        <v>25658.437000000005</v>
      </c>
      <c r="AE36" s="154">
        <v>29136.84399999999</v>
      </c>
      <c r="AF36" s="119"/>
      <c r="AG36" s="52">
        <f t="shared" si="51"/>
        <v>-1</v>
      </c>
      <c r="AI36" s="198">
        <f t="shared" si="38"/>
        <v>2.596858038930463</v>
      </c>
      <c r="AJ36" s="157">
        <f t="shared" si="39"/>
        <v>2.5390380338304137</v>
      </c>
      <c r="AK36" s="157">
        <f t="shared" si="40"/>
        <v>2.4369051446930676</v>
      </c>
      <c r="AL36" s="157">
        <f t="shared" si="41"/>
        <v>3.0047628823362675</v>
      </c>
      <c r="AM36" s="157">
        <f t="shared" si="42"/>
        <v>2.8217482283915563</v>
      </c>
      <c r="AN36" s="157">
        <f t="shared" si="43"/>
        <v>3.0548593316653818</v>
      </c>
      <c r="AO36" s="157">
        <f t="shared" si="44"/>
        <v>2.4088946240090925</v>
      </c>
      <c r="AP36" s="157">
        <f t="shared" si="45"/>
        <v>2.4788911781300693</v>
      </c>
      <c r="AQ36" s="157">
        <f t="shared" si="46"/>
        <v>2.6460630977752024</v>
      </c>
      <c r="AR36" s="157">
        <f t="shared" si="47"/>
        <v>2.7962553403787336</v>
      </c>
      <c r="AS36" s="157">
        <f t="shared" si="48"/>
        <v>2.8847610738564002</v>
      </c>
      <c r="AT36" s="157">
        <f t="shared" si="48"/>
        <v>2.8576564297455391</v>
      </c>
      <c r="AU36" s="157">
        <f t="shared" si="52"/>
        <v>2.6541704914454756</v>
      </c>
      <c r="AV36" s="157" t="e">
        <f t="shared" ref="AV36" si="65">(AF36/O36)*10</f>
        <v>#DIV/0!</v>
      </c>
      <c r="AW36" s="52" t="e">
        <f t="shared" ref="AW36" si="66">IF(AV36="","",(AV36-AU36)/AU36)</f>
        <v>#DIV/0!</v>
      </c>
      <c r="AZ36" s="105"/>
    </row>
    <row r="37" spans="1:52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54">
        <v>120071.46000000012</v>
      </c>
      <c r="O37" s="119"/>
      <c r="P37" s="52" t="str">
        <f t="shared" si="50"/>
        <v/>
      </c>
      <c r="R37" s="109" t="s">
        <v>81</v>
      </c>
      <c r="S37" s="19">
        <v>36869.314999999995</v>
      </c>
      <c r="T37" s="154">
        <v>38144.778000000013</v>
      </c>
      <c r="U37" s="154">
        <v>35747.971000000005</v>
      </c>
      <c r="V37" s="154">
        <v>35405.063999999991</v>
      </c>
      <c r="W37" s="154">
        <v>39468.506000000016</v>
      </c>
      <c r="X37" s="154">
        <v>36656.012999999941</v>
      </c>
      <c r="Y37" s="154">
        <v>39730.441999999974</v>
      </c>
      <c r="Z37" s="154">
        <v>38905.268000000018</v>
      </c>
      <c r="AA37" s="154">
        <v>37110.972999999998</v>
      </c>
      <c r="AB37" s="154">
        <v>44437.182000000023</v>
      </c>
      <c r="AC37" s="154">
        <v>35516.305999999968</v>
      </c>
      <c r="AD37" s="154">
        <v>38379.319000000003</v>
      </c>
      <c r="AE37" s="154">
        <v>36616.153000000006</v>
      </c>
      <c r="AF37" s="119"/>
      <c r="AG37" s="52">
        <f t="shared" si="51"/>
        <v>-1</v>
      </c>
      <c r="AI37" s="198">
        <f t="shared" si="38"/>
        <v>2.6609147163514684</v>
      </c>
      <c r="AJ37" s="157">
        <f t="shared" si="39"/>
        <v>2.4477706740286518</v>
      </c>
      <c r="AK37" s="157">
        <f t="shared" si="40"/>
        <v>2.1417496349682335</v>
      </c>
      <c r="AL37" s="157">
        <f t="shared" si="41"/>
        <v>2.5106144445623939</v>
      </c>
      <c r="AM37" s="157">
        <f t="shared" si="42"/>
        <v>3.1842521435822113</v>
      </c>
      <c r="AN37" s="157">
        <f t="shared" si="43"/>
        <v>3.3649454435831103</v>
      </c>
      <c r="AO37" s="157">
        <f t="shared" si="44"/>
        <v>2.7034880868546924</v>
      </c>
      <c r="AP37" s="157">
        <f t="shared" si="45"/>
        <v>2.6358170139749189</v>
      </c>
      <c r="AQ37" s="157">
        <f t="shared" si="46"/>
        <v>3.1656773651131371</v>
      </c>
      <c r="AR37" s="157">
        <f t="shared" si="47"/>
        <v>3.2745226936823624</v>
      </c>
      <c r="AS37" s="157">
        <f t="shared" si="48"/>
        <v>2.8372562827357921</v>
      </c>
      <c r="AT37" s="157">
        <f t="shared" si="48"/>
        <v>3.0130879305787333</v>
      </c>
      <c r="AU37" s="157">
        <f t="shared" si="52"/>
        <v>3.0495300881658278</v>
      </c>
      <c r="AV37" s="157" t="e">
        <f t="shared" ref="AV37" si="67">(AF37/O37)*10</f>
        <v>#DIV/0!</v>
      </c>
      <c r="AW37" s="52" t="e">
        <f t="shared" ref="AW37" si="68">IF(AV37="","",(AV37-AU37)/AU37)</f>
        <v>#DIV/0!</v>
      </c>
      <c r="AZ37" s="105"/>
    </row>
    <row r="38" spans="1:52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54">
        <v>129929.39999999998</v>
      </c>
      <c r="O38" s="119"/>
      <c r="P38" s="52" t="str">
        <f t="shared" si="50"/>
        <v/>
      </c>
      <c r="R38" s="109" t="s">
        <v>82</v>
      </c>
      <c r="S38" s="19">
        <v>39727.941999999974</v>
      </c>
      <c r="T38" s="154">
        <v>40734.826999999983</v>
      </c>
      <c r="U38" s="154">
        <v>48266.111999999994</v>
      </c>
      <c r="V38" s="154">
        <v>48573.176999999916</v>
      </c>
      <c r="W38" s="154">
        <v>47199.009999999987</v>
      </c>
      <c r="X38" s="154">
        <v>49361.275999999947</v>
      </c>
      <c r="Y38" s="154">
        <v>45412.628000000033</v>
      </c>
      <c r="Z38" s="154">
        <v>51801.627999999968</v>
      </c>
      <c r="AA38" s="154">
        <v>54582.834000000003</v>
      </c>
      <c r="AB38" s="154">
        <v>54939.106999999975</v>
      </c>
      <c r="AC38" s="154">
        <v>39610.614999999998</v>
      </c>
      <c r="AD38" s="154">
        <v>40227.44400000004</v>
      </c>
      <c r="AE38" s="154">
        <v>40933.465000000011</v>
      </c>
      <c r="AF38" s="119"/>
      <c r="AG38" s="52">
        <f t="shared" si="51"/>
        <v>-1</v>
      </c>
      <c r="AI38" s="198">
        <f t="shared" si="38"/>
        <v>3.2539314368583776</v>
      </c>
      <c r="AJ38" s="157">
        <f t="shared" si="39"/>
        <v>3.1337083285605001</v>
      </c>
      <c r="AK38" s="157">
        <f t="shared" si="40"/>
        <v>2.2562326611474677</v>
      </c>
      <c r="AL38" s="157">
        <f t="shared" si="41"/>
        <v>3.3901116276712977</v>
      </c>
      <c r="AM38" s="157">
        <f t="shared" si="42"/>
        <v>3.3140091652530894</v>
      </c>
      <c r="AN38" s="157">
        <f t="shared" si="43"/>
        <v>3.4292885910740196</v>
      </c>
      <c r="AO38" s="157">
        <f t="shared" si="44"/>
        <v>3.2799387414257781</v>
      </c>
      <c r="AP38" s="157">
        <f t="shared" si="45"/>
        <v>3.0212068642228891</v>
      </c>
      <c r="AQ38" s="157">
        <f t="shared" si="46"/>
        <v>3.2532448061198354</v>
      </c>
      <c r="AR38" s="157">
        <f t="shared" si="47"/>
        <v>3.4008016340950329</v>
      </c>
      <c r="AS38" s="157">
        <f t="shared" si="48"/>
        <v>3.1623807399392989</v>
      </c>
      <c r="AT38" s="157">
        <f t="shared" si="48"/>
        <v>3.1617372629813776</v>
      </c>
      <c r="AU38" s="157">
        <f t="shared" si="52"/>
        <v>3.1504390076456916</v>
      </c>
      <c r="AV38" s="157" t="e">
        <f t="shared" ref="AV38" si="69">(AF38/O38)*10</f>
        <v>#DIV/0!</v>
      </c>
      <c r="AW38" s="52" t="e">
        <f t="shared" ref="AW38" si="70">IF(AV38="","",(AV38-AU38)/AU38)</f>
        <v>#DIV/0!</v>
      </c>
      <c r="AZ38" s="105"/>
    </row>
    <row r="39" spans="1:52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54">
        <v>146884.49000000008</v>
      </c>
      <c r="O39" s="119"/>
      <c r="P39" s="52" t="str">
        <f t="shared" si="50"/>
        <v/>
      </c>
      <c r="R39" s="109" t="s">
        <v>83</v>
      </c>
      <c r="S39" s="19">
        <v>50334.872000000032</v>
      </c>
      <c r="T39" s="154">
        <v>48986.57900000002</v>
      </c>
      <c r="U39" s="154">
        <v>51362.042000000016</v>
      </c>
      <c r="V39" s="154">
        <v>51289.855999999963</v>
      </c>
      <c r="W39" s="154">
        <v>48284.936000000031</v>
      </c>
      <c r="X39" s="154">
        <v>53105.856999999989</v>
      </c>
      <c r="Y39" s="154">
        <v>59549.020999999986</v>
      </c>
      <c r="Z39" s="154">
        <v>59908.970000000067</v>
      </c>
      <c r="AA39" s="154">
        <v>53697.078000000001</v>
      </c>
      <c r="AB39" s="154">
        <v>48381.740000000013</v>
      </c>
      <c r="AC39" s="154">
        <v>43825.39899999999</v>
      </c>
      <c r="AD39" s="154">
        <v>46964.612000000016</v>
      </c>
      <c r="AE39" s="154">
        <v>46603.282999999967</v>
      </c>
      <c r="AF39" s="119"/>
      <c r="AG39" s="52">
        <f t="shared" si="51"/>
        <v>-1</v>
      </c>
      <c r="AI39" s="198">
        <f t="shared" ref="AI39:AJ45" si="71">(S39/B39)*10</f>
        <v>3.2414904621629503</v>
      </c>
      <c r="AJ39" s="157">
        <f t="shared" si="71"/>
        <v>2.5668080317411479</v>
      </c>
      <c r="AK39" s="157">
        <f t="shared" ref="AK39:AT41" si="72">IF(U39="","",(U39/D39)*10)</f>
        <v>3.1227660965473962</v>
      </c>
      <c r="AL39" s="157">
        <f t="shared" si="72"/>
        <v>3.2923693141074821</v>
      </c>
      <c r="AM39" s="157">
        <f t="shared" si="72"/>
        <v>3.4202920027254784</v>
      </c>
      <c r="AN39" s="157">
        <f t="shared" si="72"/>
        <v>3.4483133730908344</v>
      </c>
      <c r="AO39" s="157">
        <f t="shared" si="72"/>
        <v>3.0834533940913951</v>
      </c>
      <c r="AP39" s="157">
        <f t="shared" si="72"/>
        <v>2.9683270442133765</v>
      </c>
      <c r="AQ39" s="157">
        <f t="shared" si="72"/>
        <v>3.3181225695901304</v>
      </c>
      <c r="AR39" s="157">
        <f t="shared" si="72"/>
        <v>3.2080125021789963</v>
      </c>
      <c r="AS39" s="157">
        <f t="shared" si="72"/>
        <v>3.0872727608300847</v>
      </c>
      <c r="AT39" s="157">
        <f t="shared" si="72"/>
        <v>3.0523879633076105</v>
      </c>
      <c r="AU39" s="157">
        <f>IF(AE39="","",(AE39/N39)*10)</f>
        <v>3.1727844784701191</v>
      </c>
      <c r="AV39" s="157" t="e">
        <f t="shared" ref="AV39" si="73">(AF39/O39)*10</f>
        <v>#DIV/0!</v>
      </c>
      <c r="AW39" s="52" t="e">
        <f t="shared" ref="AW39" si="74">IF(AV39="","",(AV39-AU39)/AU39)</f>
        <v>#DIV/0!</v>
      </c>
      <c r="AZ39" s="105"/>
    </row>
    <row r="40" spans="1:52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54">
        <v>106975.71999999999</v>
      </c>
      <c r="O40" s="119"/>
      <c r="P40" s="52" t="str">
        <f t="shared" si="50"/>
        <v/>
      </c>
      <c r="R40" s="110" t="s">
        <v>84</v>
      </c>
      <c r="S40" s="19">
        <v>35379.044000000002</v>
      </c>
      <c r="T40" s="154">
        <v>37144.067999999992</v>
      </c>
      <c r="U40" s="154">
        <v>37986.12000000001</v>
      </c>
      <c r="V40" s="154">
        <v>33420.183999999987</v>
      </c>
      <c r="W40" s="154">
        <v>33733.983000000022</v>
      </c>
      <c r="X40" s="154">
        <v>36039.897999999965</v>
      </c>
      <c r="Y40" s="154">
        <v>34055.992000000013</v>
      </c>
      <c r="Z40" s="154">
        <v>36034.477999999988</v>
      </c>
      <c r="AA40" s="154">
        <v>35921.741999999998</v>
      </c>
      <c r="AB40" s="154">
        <v>37043.72399999998</v>
      </c>
      <c r="AC40" s="154">
        <v>32897.341999999997</v>
      </c>
      <c r="AD40" s="154">
        <v>33474.04300000002</v>
      </c>
      <c r="AE40" s="154">
        <v>31847.826999999987</v>
      </c>
      <c r="AF40" s="119"/>
      <c r="AG40" s="52">
        <f t="shared" si="51"/>
        <v>-1</v>
      </c>
      <c r="AI40" s="198">
        <f t="shared" si="71"/>
        <v>2.3641849315690981</v>
      </c>
      <c r="AJ40" s="157">
        <f t="shared" si="71"/>
        <v>2.3331363931299971</v>
      </c>
      <c r="AK40" s="157">
        <f t="shared" si="72"/>
        <v>1.8672394304510065</v>
      </c>
      <c r="AL40" s="157">
        <f t="shared" si="72"/>
        <v>3.0775081161693092</v>
      </c>
      <c r="AM40" s="157">
        <f t="shared" si="72"/>
        <v>3.1734234355002373</v>
      </c>
      <c r="AN40" s="157">
        <f t="shared" si="72"/>
        <v>3.0922544640903604</v>
      </c>
      <c r="AO40" s="157">
        <f t="shared" si="72"/>
        <v>2.9933333802103839</v>
      </c>
      <c r="AP40" s="157">
        <f t="shared" si="72"/>
        <v>2.4409599211403106</v>
      </c>
      <c r="AQ40" s="157">
        <f t="shared" si="72"/>
        <v>3.0553693343062638</v>
      </c>
      <c r="AR40" s="157">
        <f t="shared" si="72"/>
        <v>2.9890526462560034</v>
      </c>
      <c r="AS40" s="157">
        <f t="shared" si="72"/>
        <v>3.0440906927318663</v>
      </c>
      <c r="AT40" s="157">
        <f t="shared" si="72"/>
        <v>2.8814276072156284</v>
      </c>
      <c r="AU40" s="157">
        <f>IF(AE40="","",(AE40/N40)*10)</f>
        <v>2.9771079830077318</v>
      </c>
      <c r="AV40" s="157" t="e">
        <f t="shared" ref="AV40" si="75">(AF40/O40)*10</f>
        <v>#DIV/0!</v>
      </c>
      <c r="AW40" s="52" t="e">
        <f t="shared" ref="AW40" si="76">IF(AV40="","",(AV40-AU40)/AU40)</f>
        <v>#DIV/0!</v>
      </c>
      <c r="AZ40" s="105"/>
    </row>
    <row r="41" spans="1:52" ht="20.100000000000001" customHeight="1" thickBot="1" x14ac:dyDescent="0.3">
      <c r="A41" s="35" t="str">
        <f>A19</f>
        <v>jan-fev</v>
      </c>
      <c r="B41" s="167">
        <f>SUM(B29:B30)</f>
        <v>174425.06</v>
      </c>
      <c r="C41" s="168">
        <f t="shared" ref="C41:N41" si="77">SUM(C29:C30)</f>
        <v>208639.09999999995</v>
      </c>
      <c r="D41" s="168">
        <f t="shared" si="77"/>
        <v>253815.14</v>
      </c>
      <c r="E41" s="168">
        <f t="shared" si="77"/>
        <v>269670.31999999989</v>
      </c>
      <c r="F41" s="168">
        <f t="shared" si="77"/>
        <v>211733.81000000003</v>
      </c>
      <c r="G41" s="168">
        <f t="shared" si="77"/>
        <v>190536.37999999995</v>
      </c>
      <c r="H41" s="168">
        <f t="shared" si="77"/>
        <v>208741.00999999989</v>
      </c>
      <c r="I41" s="168">
        <f t="shared" si="77"/>
        <v>198785.39</v>
      </c>
      <c r="J41" s="168">
        <f t="shared" si="77"/>
        <v>272946.64999999997</v>
      </c>
      <c r="K41" s="168">
        <f t="shared" si="77"/>
        <v>231179.26999999984</v>
      </c>
      <c r="L41" s="168">
        <f t="shared" si="77"/>
        <v>205997.06999999995</v>
      </c>
      <c r="M41" s="168">
        <f t="shared" si="77"/>
        <v>217220.1999999999</v>
      </c>
      <c r="N41" s="168">
        <f t="shared" si="77"/>
        <v>207616.54999999996</v>
      </c>
      <c r="O41" s="169">
        <f t="shared" ref="O41" si="78">SUM(O29:O40)</f>
        <v>192413.79999999987</v>
      </c>
      <c r="P41" s="61">
        <f t="shared" si="50"/>
        <v>-7.3225135472100328E-2</v>
      </c>
      <c r="R41" s="109"/>
      <c r="S41" s="167">
        <f>S29+S30</f>
        <v>48040.244999999981</v>
      </c>
      <c r="T41" s="168">
        <f t="shared" ref="T41:AF41" si="79">T29+T30</f>
        <v>48585.301999999996</v>
      </c>
      <c r="U41" s="168">
        <f t="shared" si="79"/>
        <v>51645.723999999995</v>
      </c>
      <c r="V41" s="168">
        <f t="shared" si="79"/>
        <v>55022.849000000002</v>
      </c>
      <c r="W41" s="168">
        <f t="shared" si="79"/>
        <v>59268.65800000001</v>
      </c>
      <c r="X41" s="168">
        <f t="shared" si="79"/>
        <v>53639.001999999979</v>
      </c>
      <c r="Y41" s="168">
        <f t="shared" si="79"/>
        <v>56052.54700000002</v>
      </c>
      <c r="Z41" s="168">
        <f t="shared" si="79"/>
        <v>52613.178999999982</v>
      </c>
      <c r="AA41" s="168">
        <f t="shared" si="79"/>
        <v>62943.251000000004</v>
      </c>
      <c r="AB41" s="168">
        <f t="shared" si="79"/>
        <v>63674.419000000016</v>
      </c>
      <c r="AC41" s="168">
        <f t="shared" si="79"/>
        <v>55087.448000000019</v>
      </c>
      <c r="AD41" s="168">
        <f t="shared" si="79"/>
        <v>59933.64800000003</v>
      </c>
      <c r="AE41" s="168">
        <f t="shared" si="79"/>
        <v>58703.236000000034</v>
      </c>
      <c r="AF41" s="169">
        <f t="shared" si="79"/>
        <v>55597.908000000069</v>
      </c>
      <c r="AG41" s="57">
        <f t="shared" ref="AG41:AG45" si="80">IF(AF41="","",(AF41-AE41)/AE41)</f>
        <v>-5.2898753315745034E-2</v>
      </c>
      <c r="AI41" s="199">
        <f t="shared" si="71"/>
        <v>2.7542054450203417</v>
      </c>
      <c r="AJ41" s="173">
        <f t="shared" si="71"/>
        <v>2.3286767437167821</v>
      </c>
      <c r="AK41" s="173">
        <f t="shared" si="72"/>
        <v>2.0347771216484563</v>
      </c>
      <c r="AL41" s="173">
        <f t="shared" si="72"/>
        <v>2.0403746693369897</v>
      </c>
      <c r="AM41" s="173">
        <f t="shared" si="72"/>
        <v>2.799206135288455</v>
      </c>
      <c r="AN41" s="173">
        <f t="shared" si="72"/>
        <v>2.815158029138582</v>
      </c>
      <c r="AO41" s="173">
        <f t="shared" si="72"/>
        <v>2.6852675954763292</v>
      </c>
      <c r="AP41" s="173">
        <f t="shared" si="72"/>
        <v>2.6467326899627777</v>
      </c>
      <c r="AQ41" s="173">
        <f t="shared" si="72"/>
        <v>2.3060642436901135</v>
      </c>
      <c r="AR41" s="173">
        <f t="shared" si="72"/>
        <v>2.7543308273272107</v>
      </c>
      <c r="AS41" s="173">
        <f t="shared" si="72"/>
        <v>2.6741859969173367</v>
      </c>
      <c r="AT41" s="173">
        <f t="shared" si="72"/>
        <v>2.7591194557412275</v>
      </c>
      <c r="AU41" s="173">
        <f>IF(AE41="","",(AE41/N41)*10)</f>
        <v>2.8274834544741276</v>
      </c>
      <c r="AV41" s="173">
        <f>IF(AF41="","",(AF41/O41)*10)</f>
        <v>2.889496907186496</v>
      </c>
      <c r="AW41" s="61">
        <f t="shared" ref="AW41:AW42" si="81">IF(AV41="","",(AV41-AU41)/AU41)</f>
        <v>2.1932383941713283E-2</v>
      </c>
      <c r="AZ41" s="105"/>
    </row>
    <row r="42" spans="1:52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N42" si="82">SUM(E29:E31)</f>
        <v>397992.19999999995</v>
      </c>
      <c r="F42" s="154">
        <f t="shared" si="82"/>
        <v>320914.02999999997</v>
      </c>
      <c r="G42" s="154">
        <f t="shared" si="82"/>
        <v>319240.09999999998</v>
      </c>
      <c r="H42" s="154">
        <f t="shared" si="82"/>
        <v>375788.15999999986</v>
      </c>
      <c r="I42" s="154">
        <f t="shared" si="82"/>
        <v>329821.17</v>
      </c>
      <c r="J42" s="154">
        <f t="shared" si="82"/>
        <v>409296.98</v>
      </c>
      <c r="K42" s="154">
        <f t="shared" si="82"/>
        <v>362582.60999999987</v>
      </c>
      <c r="L42" s="154">
        <f t="shared" si="82"/>
        <v>323969.94999999995</v>
      </c>
      <c r="M42" s="154">
        <f t="shared" ref="M42:N42" si="83">SUM(M29:M31)</f>
        <v>371518.00999999989</v>
      </c>
      <c r="N42" s="154">
        <f t="shared" si="83"/>
        <v>348571.84999999986</v>
      </c>
      <c r="O42" s="154">
        <f t="shared" ref="O42" si="84">SUM(O29:O31)</f>
        <v>192413.79999999987</v>
      </c>
      <c r="P42" s="61">
        <f t="shared" si="50"/>
        <v>-0.44799386410577918</v>
      </c>
      <c r="R42" s="108" t="s">
        <v>85</v>
      </c>
      <c r="S42" s="19">
        <f>SUM(S29:S31)</f>
        <v>82216.569999999963</v>
      </c>
      <c r="T42" s="154">
        <f>SUM(T29:T31)</f>
        <v>78766.856</v>
      </c>
      <c r="U42" s="154">
        <f>SUM(U29:U31)</f>
        <v>86315.356999999989</v>
      </c>
      <c r="V42" s="154">
        <f t="shared" ref="V42:AE42" si="85">SUM(V29:V31)</f>
        <v>84446.709999999992</v>
      </c>
      <c r="W42" s="154">
        <f t="shared" si="85"/>
        <v>88812.746000000028</v>
      </c>
      <c r="X42" s="154">
        <f t="shared" si="85"/>
        <v>88470.203999999969</v>
      </c>
      <c r="Y42" s="154">
        <f t="shared" si="85"/>
        <v>91011.791000000027</v>
      </c>
      <c r="Z42" s="154">
        <f t="shared" si="85"/>
        <v>89366.013999999952</v>
      </c>
      <c r="AA42" s="154">
        <f t="shared" si="85"/>
        <v>99643.168000000005</v>
      </c>
      <c r="AB42" s="154">
        <f t="shared" si="85"/>
        <v>99340.117999999988</v>
      </c>
      <c r="AC42" s="154">
        <f t="shared" si="85"/>
        <v>86053.720000000016</v>
      </c>
      <c r="AD42" s="154">
        <f t="shared" ref="AD42:AE42" si="86">SUM(AD29:AD31)</f>
        <v>101509.05600000001</v>
      </c>
      <c r="AE42" s="154">
        <f t="shared" si="86"/>
        <v>97446.615000000049</v>
      </c>
      <c r="AF42" s="154">
        <f t="shared" ref="AF42" si="87">SUM(AF29:AF31)</f>
        <v>55597.908000000069</v>
      </c>
      <c r="AG42" s="52">
        <f t="shared" si="80"/>
        <v>-0.42945264953533746</v>
      </c>
      <c r="AI42" s="197">
        <f t="shared" si="71"/>
        <v>2.4364590200545351</v>
      </c>
      <c r="AJ42" s="156">
        <f t="shared" si="71"/>
        <v>2.3667894900255999</v>
      </c>
      <c r="AK42" s="156">
        <f t="shared" ref="AK42:AT44" si="88">(U42/D42)*10</f>
        <v>1.9850252923809542</v>
      </c>
      <c r="AL42" s="156">
        <f t="shared" si="88"/>
        <v>2.1218182165379122</v>
      </c>
      <c r="AM42" s="156">
        <f t="shared" si="88"/>
        <v>2.7674934000236773</v>
      </c>
      <c r="AN42" s="156">
        <f t="shared" si="88"/>
        <v>2.7712747865947911</v>
      </c>
      <c r="AO42" s="156">
        <f t="shared" si="88"/>
        <v>2.4218908599994227</v>
      </c>
      <c r="AP42" s="156">
        <f t="shared" si="88"/>
        <v>2.7095293488892769</v>
      </c>
      <c r="AQ42" s="156">
        <f t="shared" si="88"/>
        <v>2.4344955587016552</v>
      </c>
      <c r="AR42" s="156">
        <f t="shared" si="88"/>
        <v>2.7397926778672597</v>
      </c>
      <c r="AS42" s="156">
        <f t="shared" si="88"/>
        <v>2.6562253690504329</v>
      </c>
      <c r="AT42" s="156">
        <f t="shared" si="88"/>
        <v>2.7322782009948869</v>
      </c>
      <c r="AU42" s="156">
        <f t="shared" ref="AU42:AV44" si="89">(AE42/N42)*10</f>
        <v>2.7955962307340676</v>
      </c>
      <c r="AV42" s="156">
        <f t="shared" si="89"/>
        <v>2.889496907186496</v>
      </c>
      <c r="AW42" s="61">
        <f t="shared" si="81"/>
        <v>3.3588783465977115E-2</v>
      </c>
      <c r="AZ42" s="105"/>
    </row>
    <row r="43" spans="1:52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N43" si="90">SUM(E32:E34)</f>
        <v>452362.07000000007</v>
      </c>
      <c r="F43" s="154">
        <f t="shared" si="90"/>
        <v>346745.78999999992</v>
      </c>
      <c r="G43" s="154">
        <f t="shared" si="90"/>
        <v>356512.32999999996</v>
      </c>
      <c r="H43" s="154">
        <f t="shared" si="90"/>
        <v>427716.65999999992</v>
      </c>
      <c r="I43" s="154">
        <f t="shared" si="90"/>
        <v>426590.23</v>
      </c>
      <c r="J43" s="154">
        <f t="shared" si="90"/>
        <v>454858.03</v>
      </c>
      <c r="K43" s="154">
        <f t="shared" si="90"/>
        <v>390784.71999999991</v>
      </c>
      <c r="L43" s="154">
        <f t="shared" si="90"/>
        <v>348578.50999999989</v>
      </c>
      <c r="M43" s="154">
        <f t="shared" ref="M43:N43" si="91">SUM(M32:M34)</f>
        <v>402799.82999999984</v>
      </c>
      <c r="N43" s="154">
        <f t="shared" si="91"/>
        <v>386193.45999999979</v>
      </c>
      <c r="O43" s="154">
        <f t="shared" ref="O43" si="92">SUM(O32:O34)</f>
        <v>0</v>
      </c>
      <c r="P43" s="52">
        <f t="shared" si="50"/>
        <v>-1</v>
      </c>
      <c r="R43" s="109" t="s">
        <v>86</v>
      </c>
      <c r="S43" s="19">
        <f>SUM(S32:S34)</f>
        <v>86998.260999999969</v>
      </c>
      <c r="T43" s="154">
        <f>SUM(T32:T34)</f>
        <v>91054.148000000016</v>
      </c>
      <c r="U43" s="154">
        <f>SUM(U32:U34)</f>
        <v>86989.97</v>
      </c>
      <c r="V43" s="154">
        <f t="shared" ref="V43:AE43" si="93">SUM(V32:V34)</f>
        <v>94857.412999999986</v>
      </c>
      <c r="W43" s="154">
        <f t="shared" si="93"/>
        <v>91989.164000000033</v>
      </c>
      <c r="X43" s="154">
        <f t="shared" si="93"/>
        <v>97881.056000000011</v>
      </c>
      <c r="Y43" s="154">
        <f t="shared" si="93"/>
        <v>97771.116999999969</v>
      </c>
      <c r="Z43" s="154">
        <f t="shared" si="93"/>
        <v>103996.73799999995</v>
      </c>
      <c r="AA43" s="154">
        <f t="shared" si="93"/>
        <v>107258.03199999998</v>
      </c>
      <c r="AB43" s="154">
        <f t="shared" si="93"/>
        <v>100592.079</v>
      </c>
      <c r="AC43" s="154">
        <f t="shared" si="93"/>
        <v>90380.885999999999</v>
      </c>
      <c r="AD43" s="154">
        <f t="shared" ref="AD43:AE43" si="94">SUM(AD32:AD34)</f>
        <v>108425.69100000005</v>
      </c>
      <c r="AE43" s="154">
        <f t="shared" si="94"/>
        <v>101843.8700000001</v>
      </c>
      <c r="AF43" s="154">
        <f t="shared" ref="AF43" si="95">SUM(AF32:AF34)</f>
        <v>0</v>
      </c>
      <c r="AG43" s="52">
        <f t="shared" si="80"/>
        <v>-1</v>
      </c>
      <c r="AI43" s="198">
        <f t="shared" si="71"/>
        <v>2.2750732862824821</v>
      </c>
      <c r="AJ43" s="157">
        <f t="shared" si="71"/>
        <v>1.9521934010893327</v>
      </c>
      <c r="AK43" s="157">
        <f t="shared" si="88"/>
        <v>2.0898434558003469</v>
      </c>
      <c r="AL43" s="157">
        <f t="shared" si="88"/>
        <v>2.0969356029341712</v>
      </c>
      <c r="AM43" s="157">
        <f t="shared" si="88"/>
        <v>2.6529280715996597</v>
      </c>
      <c r="AN43" s="157">
        <f t="shared" si="88"/>
        <v>2.7455167118623924</v>
      </c>
      <c r="AO43" s="157">
        <f t="shared" si="88"/>
        <v>2.2858851698692302</v>
      </c>
      <c r="AP43" s="157">
        <f t="shared" si="88"/>
        <v>2.4378602857360319</v>
      </c>
      <c r="AQ43" s="157">
        <f t="shared" si="88"/>
        <v>2.3580551496474618</v>
      </c>
      <c r="AR43" s="157">
        <f t="shared" si="88"/>
        <v>2.5741047142273121</v>
      </c>
      <c r="AS43" s="157">
        <f t="shared" si="88"/>
        <v>2.5928415954270969</v>
      </c>
      <c r="AT43" s="157">
        <f t="shared" si="88"/>
        <v>2.6918008133220934</v>
      </c>
      <c r="AU43" s="157">
        <f t="shared" si="89"/>
        <v>2.6371205250342706</v>
      </c>
      <c r="AV43" s="157"/>
      <c r="AW43" s="52"/>
      <c r="AZ43" s="105"/>
    </row>
    <row r="44" spans="1:52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N44" si="96">SUM(E35:E37)</f>
        <v>380039.47999999986</v>
      </c>
      <c r="F44" s="154">
        <f t="shared" si="96"/>
        <v>326934.71000000002</v>
      </c>
      <c r="G44" s="154">
        <f t="shared" si="96"/>
        <v>312275.05999999988</v>
      </c>
      <c r="H44" s="154">
        <f t="shared" si="96"/>
        <v>397927.66000000009</v>
      </c>
      <c r="I44" s="154">
        <f t="shared" si="96"/>
        <v>401306.53999999992</v>
      </c>
      <c r="J44" s="154">
        <f t="shared" si="96"/>
        <v>370175.25</v>
      </c>
      <c r="K44" s="154">
        <f t="shared" si="96"/>
        <v>378308.29999999981</v>
      </c>
      <c r="L44" s="154">
        <f t="shared" si="96"/>
        <v>363918.54</v>
      </c>
      <c r="M44" s="154">
        <f t="shared" ref="M44:N44" si="97">SUM(M35:M37)</f>
        <v>337143.84999999986</v>
      </c>
      <c r="N44" s="154">
        <f t="shared" si="97"/>
        <v>361031.42000000016</v>
      </c>
      <c r="O44" s="154">
        <f t="shared" ref="O44" si="98">SUM(O35:O37)</f>
        <v>0</v>
      </c>
      <c r="P44" s="52">
        <f t="shared" si="50"/>
        <v>-1</v>
      </c>
      <c r="R44" s="109" t="s">
        <v>87</v>
      </c>
      <c r="S44" s="19">
        <f>SUM(S35:S37)</f>
        <v>91499.962999999989</v>
      </c>
      <c r="T44" s="154">
        <f>SUM(T35:T37)</f>
        <v>94301.094000000012</v>
      </c>
      <c r="U44" s="154">
        <f>SUM(U35:U37)</f>
        <v>95143.493000000002</v>
      </c>
      <c r="V44" s="154">
        <f t="shared" ref="V44:AE44" si="99">SUM(V35:V37)</f>
        <v>95010.713999999993</v>
      </c>
      <c r="W44" s="154">
        <f t="shared" si="99"/>
        <v>96933.330000000016</v>
      </c>
      <c r="X44" s="154">
        <f t="shared" si="99"/>
        <v>97029.099999999919</v>
      </c>
      <c r="Y44" s="154">
        <f t="shared" si="99"/>
        <v>103464.25199999993</v>
      </c>
      <c r="Z44" s="154">
        <f t="shared" si="99"/>
        <v>101256.62400000007</v>
      </c>
      <c r="AA44" s="154">
        <f t="shared" si="99"/>
        <v>103099.24100000001</v>
      </c>
      <c r="AB44" s="154">
        <f t="shared" si="99"/>
        <v>114633.18400000001</v>
      </c>
      <c r="AC44" s="154">
        <f t="shared" si="99"/>
        <v>101186.17999999993</v>
      </c>
      <c r="AD44" s="154">
        <f t="shared" ref="AD44:AE44" si="100">SUM(AD35:AD37)</f>
        <v>99045.043999999994</v>
      </c>
      <c r="AE44" s="154">
        <f t="shared" si="100"/>
        <v>99650.714999999997</v>
      </c>
      <c r="AF44" s="154">
        <f t="shared" ref="AF44" si="101">SUM(AF35:AF37)</f>
        <v>0</v>
      </c>
      <c r="AG44" s="52">
        <f t="shared" si="80"/>
        <v>-1</v>
      </c>
      <c r="AI44" s="198">
        <f t="shared" si="71"/>
        <v>2.613554504687233</v>
      </c>
      <c r="AJ44" s="157">
        <f t="shared" si="71"/>
        <v>2.3424497621770386</v>
      </c>
      <c r="AK44" s="157">
        <f t="shared" si="88"/>
        <v>2.1934914163029777</v>
      </c>
      <c r="AL44" s="157">
        <f t="shared" si="88"/>
        <v>2.5000222082189993</v>
      </c>
      <c r="AM44" s="157">
        <f t="shared" si="88"/>
        <v>2.9649140037776966</v>
      </c>
      <c r="AN44" s="157">
        <f t="shared" si="88"/>
        <v>3.1071677642140223</v>
      </c>
      <c r="AO44" s="157">
        <f t="shared" si="88"/>
        <v>2.6000769084511473</v>
      </c>
      <c r="AP44" s="157">
        <f t="shared" si="88"/>
        <v>2.5231740305054604</v>
      </c>
      <c r="AQ44" s="157">
        <f t="shared" si="88"/>
        <v>2.7851467919586739</v>
      </c>
      <c r="AR44" s="157">
        <f t="shared" si="88"/>
        <v>3.0301524973150222</v>
      </c>
      <c r="AS44" s="157">
        <f t="shared" si="88"/>
        <v>2.780462352921067</v>
      </c>
      <c r="AT44" s="157">
        <f t="shared" si="88"/>
        <v>2.9377680773355359</v>
      </c>
      <c r="AU44" s="157">
        <f t="shared" si="89"/>
        <v>2.7601673837695335</v>
      </c>
      <c r="AV44" s="157"/>
      <c r="AW44" s="52"/>
      <c r="AZ44" s="105"/>
    </row>
    <row r="45" spans="1:52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102">IF(E40="","",SUM(E38:E40))</f>
        <v>407657.96999999974</v>
      </c>
      <c r="F45" s="155">
        <f t="shared" si="102"/>
        <v>389896.20999999979</v>
      </c>
      <c r="G45" s="155">
        <f t="shared" si="102"/>
        <v>414494.53</v>
      </c>
      <c r="H45" s="155">
        <f t="shared" si="102"/>
        <v>445352.96000000014</v>
      </c>
      <c r="I45" s="155">
        <f t="shared" si="102"/>
        <v>520911.64999999973</v>
      </c>
      <c r="J45" s="155">
        <f t="shared" si="102"/>
        <v>447178.6</v>
      </c>
      <c r="K45" s="155">
        <f t="shared" si="102"/>
        <v>436294.14999999967</v>
      </c>
      <c r="L45" s="155">
        <f t="shared" si="102"/>
        <v>375280.25999999972</v>
      </c>
      <c r="M45" s="155">
        <f t="shared" ref="M45:N45" si="103">IF(M40="","",SUM(M38:M40))</f>
        <v>397265.69</v>
      </c>
      <c r="N45" s="155">
        <f t="shared" si="103"/>
        <v>383789.61000000004</v>
      </c>
      <c r="O45" s="155">
        <f>SUM(O38:O40)</f>
        <v>0</v>
      </c>
      <c r="P45" s="55">
        <f t="shared" si="50"/>
        <v>-1</v>
      </c>
      <c r="R45" s="110" t="s">
        <v>88</v>
      </c>
      <c r="S45" s="21">
        <f>SUM(S38:S40)</f>
        <v>125441.85800000001</v>
      </c>
      <c r="T45" s="155">
        <f>SUM(T38:T40)</f>
        <v>126865.47399999999</v>
      </c>
      <c r="U45" s="155">
        <f>IF(U40="","",SUM(U38:U40))</f>
        <v>137614.27400000003</v>
      </c>
      <c r="V45" s="155">
        <f t="shared" ref="V45:AC45" si="104">IF(V40="","",SUM(V38:V40))</f>
        <v>133283.21699999986</v>
      </c>
      <c r="W45" s="155">
        <f t="shared" si="104"/>
        <v>129217.92900000005</v>
      </c>
      <c r="X45" s="155">
        <f t="shared" si="104"/>
        <v>138507.0309999999</v>
      </c>
      <c r="Y45" s="155">
        <f t="shared" si="104"/>
        <v>139017.64100000003</v>
      </c>
      <c r="Z45" s="155">
        <f t="shared" si="104"/>
        <v>147745.076</v>
      </c>
      <c r="AA45" s="155">
        <f t="shared" si="104"/>
        <v>144201.65400000001</v>
      </c>
      <c r="AB45" s="155">
        <f t="shared" si="104"/>
        <v>140364.57099999997</v>
      </c>
      <c r="AC45" s="155">
        <f t="shared" si="104"/>
        <v>116333.356</v>
      </c>
      <c r="AD45" s="155">
        <f t="shared" ref="AD45:AE45" si="105">IF(AD40="","",SUM(AD38:AD40))</f>
        <v>120666.09900000007</v>
      </c>
      <c r="AE45" s="155">
        <f t="shared" si="105"/>
        <v>119384.57499999997</v>
      </c>
      <c r="AF45" s="155">
        <f>SUM(AF38:AF40)</f>
        <v>0</v>
      </c>
      <c r="AG45" s="55">
        <f t="shared" si="80"/>
        <v>-1</v>
      </c>
      <c r="AI45" s="200">
        <f t="shared" si="71"/>
        <v>2.9376034082439215</v>
      </c>
      <c r="AJ45" s="158">
        <f t="shared" si="71"/>
        <v>2.642822586054681</v>
      </c>
      <c r="AK45" s="158">
        <f t="shared" ref="AK45:AT45" si="106">IF(U40="","",(U45/D45)*10)</f>
        <v>2.3651800960558829</v>
      </c>
      <c r="AL45" s="158">
        <f t="shared" si="106"/>
        <v>3.2694863539648189</v>
      </c>
      <c r="AM45" s="158">
        <f t="shared" si="106"/>
        <v>3.3141622228130947</v>
      </c>
      <c r="AN45" s="158">
        <f t="shared" si="106"/>
        <v>3.3415888745262787</v>
      </c>
      <c r="AO45" s="158">
        <f t="shared" si="106"/>
        <v>3.1215160442629593</v>
      </c>
      <c r="AP45" s="158">
        <f t="shared" si="106"/>
        <v>2.8362789736032989</v>
      </c>
      <c r="AQ45" s="158">
        <f t="shared" si="106"/>
        <v>3.2246993483140747</v>
      </c>
      <c r="AR45" s="158">
        <f t="shared" si="106"/>
        <v>3.2172003910664415</v>
      </c>
      <c r="AS45" s="158">
        <f t="shared" si="106"/>
        <v>3.0999060808580792</v>
      </c>
      <c r="AT45" s="158">
        <f t="shared" si="106"/>
        <v>3.0374155643795984</v>
      </c>
      <c r="AU45" s="158">
        <f>IF(AE40="","",(AE45/N45)*10)</f>
        <v>3.1106776183961822</v>
      </c>
      <c r="AV45" s="158" t="str">
        <f>IF(AF40="","",(AF45/O45)*10)</f>
        <v/>
      </c>
      <c r="AW45" s="55" t="str">
        <f>IF(AV45="","",(AV45-AU45)/AU45)</f>
        <v/>
      </c>
      <c r="AZ45" s="105"/>
    </row>
    <row r="46" spans="1:52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Z46" s="105"/>
    </row>
    <row r="47" spans="1:52" ht="15.75" thickBot="1" x14ac:dyDescent="0.3">
      <c r="P47" s="107" t="s">
        <v>1</v>
      </c>
      <c r="AG47" s="289">
        <v>1000</v>
      </c>
      <c r="AW47" s="289" t="s">
        <v>47</v>
      </c>
      <c r="AZ47" s="105"/>
    </row>
    <row r="48" spans="1:52" ht="20.100000000000001" customHeight="1" x14ac:dyDescent="0.25">
      <c r="A48" s="327" t="s">
        <v>15</v>
      </c>
      <c r="B48" s="329" t="s">
        <v>72</v>
      </c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4"/>
      <c r="P48" s="325" t="s">
        <v>148</v>
      </c>
      <c r="R48" s="330" t="s">
        <v>3</v>
      </c>
      <c r="S48" s="322" t="s">
        <v>72</v>
      </c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4"/>
      <c r="AG48" s="325" t="s">
        <v>148</v>
      </c>
      <c r="AI48" s="322" t="s">
        <v>72</v>
      </c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4"/>
      <c r="AW48" s="325" t="str">
        <f>AG48</f>
        <v>D       2023/2022</v>
      </c>
      <c r="AZ48" s="105"/>
    </row>
    <row r="49" spans="1:52" ht="20.100000000000001" customHeight="1" thickBot="1" x14ac:dyDescent="0.3">
      <c r="A49" s="328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265">
        <v>2022</v>
      </c>
      <c r="O49" s="133">
        <v>2023</v>
      </c>
      <c r="P49" s="326"/>
      <c r="R49" s="331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26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2017</v>
      </c>
      <c r="AP49" s="135">
        <v>2017</v>
      </c>
      <c r="AQ49" s="135">
        <v>2018</v>
      </c>
      <c r="AR49" s="135">
        <v>2019</v>
      </c>
      <c r="AS49" s="135">
        <v>2020</v>
      </c>
      <c r="AT49" s="135">
        <v>2021</v>
      </c>
      <c r="AU49" s="135">
        <v>2022</v>
      </c>
      <c r="AV49" s="133">
        <v>2023</v>
      </c>
      <c r="AW49" s="326"/>
      <c r="AZ49" s="105"/>
    </row>
    <row r="50" spans="1:52" ht="3" customHeight="1" thickBot="1" x14ac:dyDescent="0.3">
      <c r="A50" s="291" t="s">
        <v>90</v>
      </c>
      <c r="B50" s="290"/>
      <c r="C50" s="290"/>
      <c r="D50" s="290"/>
      <c r="E50" s="290"/>
      <c r="F50" s="290"/>
      <c r="G50" s="290"/>
      <c r="H50" s="290"/>
      <c r="I50" s="290"/>
      <c r="J50" s="295"/>
      <c r="K50" s="290"/>
      <c r="L50" s="290"/>
      <c r="M50" s="290"/>
      <c r="N50" s="290"/>
      <c r="O50" s="290"/>
      <c r="P50" s="292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2"/>
      <c r="AZ50" s="105"/>
    </row>
    <row r="51" spans="1:52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204">
        <v>128659.4999999998</v>
      </c>
      <c r="O51" s="112">
        <v>136367.9599999999</v>
      </c>
      <c r="P51" s="61">
        <f>IF(O51="","",(O51-N51)/N51)</f>
        <v>5.9913648039982441E-2</v>
      </c>
      <c r="R51" s="109" t="s">
        <v>73</v>
      </c>
      <c r="S51" s="115">
        <v>14178.058999999999</v>
      </c>
      <c r="T51" s="153">
        <v>16344.844999999999</v>
      </c>
      <c r="U51" s="153">
        <v>18481.169000000002</v>
      </c>
      <c r="V51" s="153">
        <v>20000.632999999987</v>
      </c>
      <c r="W51" s="153">
        <v>18045.733999999989</v>
      </c>
      <c r="X51" s="153">
        <v>19063.57499999999</v>
      </c>
      <c r="Y51" s="153">
        <v>17884.870999999992</v>
      </c>
      <c r="Z51" s="153">
        <v>22256.164000000001</v>
      </c>
      <c r="AA51" s="153">
        <v>22751.996999999999</v>
      </c>
      <c r="AB51" s="153">
        <v>25859.545000000013</v>
      </c>
      <c r="AC51" s="153">
        <v>35304.031000000017</v>
      </c>
      <c r="AD51" s="153">
        <v>29875.058000000012</v>
      </c>
      <c r="AE51" s="153">
        <v>35719.703999999983</v>
      </c>
      <c r="AF51" s="112">
        <v>34983.349000000017</v>
      </c>
      <c r="AG51" s="61">
        <f>(AF51-AE51)/AE51</f>
        <v>-2.061481248556727E-2</v>
      </c>
      <c r="AI51" s="197">
        <f t="shared" ref="AI51:AI60" si="107">(S51/B51)*10</f>
        <v>1.8403950095881081</v>
      </c>
      <c r="AJ51" s="156">
        <f t="shared" ref="AJ51:AJ60" si="108">(T51/C51)*10</f>
        <v>2.1615227579625658</v>
      </c>
      <c r="AK51" s="156">
        <f t="shared" ref="AK51:AK60" si="109">(U51/D51)*10</f>
        <v>1.6233752122420044</v>
      </c>
      <c r="AL51" s="156">
        <f t="shared" ref="AL51:AL60" si="110">(V51/E51)*10</f>
        <v>2.1365698136809841</v>
      </c>
      <c r="AM51" s="156">
        <f t="shared" ref="AM51:AM60" si="111">(W51/F51)*10</f>
        <v>1.9118665881821473</v>
      </c>
      <c r="AN51" s="156">
        <f t="shared" ref="AN51:AN60" si="112">(X51/G51)*10</f>
        <v>2.084887683249244</v>
      </c>
      <c r="AO51" s="156">
        <f t="shared" ref="AO51:AO60" si="113">(Y51/H51)*10</f>
        <v>2.5496644283820684</v>
      </c>
      <c r="AP51" s="156">
        <f t="shared" ref="AP51:AP60" si="114">(Z51/I51)*10</f>
        <v>2.3022728777371348</v>
      </c>
      <c r="AQ51" s="156">
        <f t="shared" ref="AQ51:AQ60" si="115">(AA51/J51)*10</f>
        <v>2.6245023255663726</v>
      </c>
      <c r="AR51" s="156">
        <f t="shared" ref="AR51:AR60" si="116">(AB51/K51)*10</f>
        <v>2.5168305052232003</v>
      </c>
      <c r="AS51" s="156">
        <f t="shared" ref="AS51:AS60" si="117">(AC51/L51)*10</f>
        <v>2.5770024051709339</v>
      </c>
      <c r="AT51" s="156"/>
      <c r="AU51" s="156">
        <f>(AE51/N51)*10</f>
        <v>2.7762974362561677</v>
      </c>
      <c r="AV51" s="156">
        <f>(AF51/O51)*10</f>
        <v>2.5653642541840505</v>
      </c>
      <c r="AW51" s="61">
        <f t="shared" ref="AW51" si="118">IF(AV51="","",(AV51-AU51)/AU51)</f>
        <v>-7.5976435131734382E-2</v>
      </c>
      <c r="AZ51" s="105"/>
    </row>
    <row r="52" spans="1:52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202">
        <v>139222.91999999995</v>
      </c>
      <c r="O52" s="119">
        <v>127073.19999999992</v>
      </c>
      <c r="P52" s="52">
        <f t="shared" ref="P52:P67" si="119">IF(O52="","",(O52-N52)/N52)</f>
        <v>-8.7268102119967272E-2</v>
      </c>
      <c r="R52" s="109" t="s">
        <v>74</v>
      </c>
      <c r="S52" s="117">
        <v>14439.179</v>
      </c>
      <c r="T52" s="154">
        <v>17444.693999999992</v>
      </c>
      <c r="U52" s="154">
        <v>20090.994000000017</v>
      </c>
      <c r="V52" s="154">
        <v>22514.599000000009</v>
      </c>
      <c r="W52" s="154">
        <v>22065.344000000008</v>
      </c>
      <c r="X52" s="154">
        <v>19101.218999999997</v>
      </c>
      <c r="Y52" s="154">
        <v>19254.929999999989</v>
      </c>
      <c r="Z52" s="154">
        <v>22517.317999999988</v>
      </c>
      <c r="AA52" s="154">
        <v>25713.953000000001</v>
      </c>
      <c r="AB52" s="154">
        <v>28323.108</v>
      </c>
      <c r="AC52" s="154">
        <v>28077.08600000001</v>
      </c>
      <c r="AD52" s="154">
        <v>31587.514000000025</v>
      </c>
      <c r="AE52" s="154">
        <v>37713.375000000029</v>
      </c>
      <c r="AF52" s="119">
        <v>37725.022000000041</v>
      </c>
      <c r="AG52" s="52">
        <f t="shared" ref="AG52:AG62" si="120">(AF52-AE52)/AE52</f>
        <v>3.0882942722606366E-4</v>
      </c>
      <c r="AI52" s="198">
        <f t="shared" si="107"/>
        <v>1.9828769390109828</v>
      </c>
      <c r="AJ52" s="157">
        <f t="shared" si="108"/>
        <v>1.9988227993313985</v>
      </c>
      <c r="AK52" s="157">
        <f t="shared" si="109"/>
        <v>1.9749874173279136</v>
      </c>
      <c r="AL52" s="157">
        <f t="shared" si="110"/>
        <v>2.0345965286625685</v>
      </c>
      <c r="AM52" s="157">
        <f t="shared" si="111"/>
        <v>2.0060953800975545</v>
      </c>
      <c r="AN52" s="157">
        <f t="shared" si="112"/>
        <v>2.0568406639230217</v>
      </c>
      <c r="AO52" s="157">
        <f t="shared" si="113"/>
        <v>2.6533769046368283</v>
      </c>
      <c r="AP52" s="157">
        <f t="shared" si="114"/>
        <v>2.647838667682183</v>
      </c>
      <c r="AQ52" s="157">
        <f t="shared" si="115"/>
        <v>2.631341738074287</v>
      </c>
      <c r="AR52" s="157">
        <f t="shared" si="116"/>
        <v>2.536018842558001</v>
      </c>
      <c r="AS52" s="157">
        <f t="shared" si="117"/>
        <v>2.4832292547690611</v>
      </c>
      <c r="AT52" s="157"/>
      <c r="AU52" s="157">
        <f t="shared" ref="AU52:AU60" si="121">(AE52/N52)*10</f>
        <v>2.7088481551744525</v>
      </c>
      <c r="AV52" s="157">
        <f t="shared" ref="AV52" si="122">(AF52/O52)*10</f>
        <v>2.9687630436630275</v>
      </c>
      <c r="AW52" s="52">
        <f t="shared" ref="AW52" si="123">IF(AV52="","",(AV52-AU52)/AU52)</f>
        <v>9.5950335197668601E-2</v>
      </c>
      <c r="AZ52" s="105"/>
    </row>
    <row r="53" spans="1:52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160491.22000000006</v>
      </c>
      <c r="N53" s="202">
        <v>144818.48000000007</v>
      </c>
      <c r="O53" s="119"/>
      <c r="P53" s="52" t="str">
        <f t="shared" si="119"/>
        <v/>
      </c>
      <c r="R53" s="109" t="s">
        <v>75</v>
      </c>
      <c r="S53" s="117">
        <v>16992.152000000002</v>
      </c>
      <c r="T53" s="154">
        <v>19273.382000000009</v>
      </c>
      <c r="U53" s="154">
        <v>22749.488000000016</v>
      </c>
      <c r="V53" s="154">
        <v>20836.083999999995</v>
      </c>
      <c r="W53" s="154">
        <v>21337.534000000003</v>
      </c>
      <c r="X53" s="154">
        <v>27425.90399999998</v>
      </c>
      <c r="Y53" s="154">
        <v>21464.642000000003</v>
      </c>
      <c r="Z53" s="154">
        <v>29322.409999999974</v>
      </c>
      <c r="AA53" s="154">
        <v>27877.649000000001</v>
      </c>
      <c r="AB53" s="154">
        <v>26138.823000000029</v>
      </c>
      <c r="AC53" s="154">
        <v>35987.321000000011</v>
      </c>
      <c r="AD53" s="154">
        <v>45543.809999999969</v>
      </c>
      <c r="AE53" s="154">
        <v>41273.985000000037</v>
      </c>
      <c r="AF53" s="119"/>
      <c r="AG53" s="52">
        <f t="shared" si="120"/>
        <v>-1</v>
      </c>
      <c r="AI53" s="198">
        <f t="shared" si="107"/>
        <v>2.0077226683000542</v>
      </c>
      <c r="AJ53" s="157">
        <f t="shared" si="108"/>
        <v>1.8315235126543004</v>
      </c>
      <c r="AK53" s="157">
        <f t="shared" si="109"/>
        <v>1.8119557041330736</v>
      </c>
      <c r="AL53" s="157">
        <f t="shared" si="110"/>
        <v>2.0167206334389824</v>
      </c>
      <c r="AM53" s="157">
        <f t="shared" si="111"/>
        <v>1.9826132412987234</v>
      </c>
      <c r="AN53" s="157">
        <f t="shared" si="112"/>
        <v>2.113228319300315</v>
      </c>
      <c r="AO53" s="157">
        <f t="shared" si="113"/>
        <v>2.602660007755369</v>
      </c>
      <c r="AP53" s="157">
        <f t="shared" si="114"/>
        <v>2.6739934021991134</v>
      </c>
      <c r="AQ53" s="157">
        <f t="shared" si="115"/>
        <v>2.617554001228326</v>
      </c>
      <c r="AR53" s="157">
        <f t="shared" si="116"/>
        <v>2.609925131515602</v>
      </c>
      <c r="AS53" s="157">
        <f t="shared" si="117"/>
        <v>2.6161012043466729</v>
      </c>
      <c r="AT53" s="157"/>
      <c r="AU53" s="157">
        <f t="shared" si="121"/>
        <v>2.8500495931182273</v>
      </c>
      <c r="AV53" s="157" t="e">
        <f t="shared" ref="AV53" si="124">(AF53/O53)*10</f>
        <v>#DIV/0!</v>
      </c>
      <c r="AW53" s="52" t="e">
        <f t="shared" ref="AW53" si="125">IF(AV53="","",(AV53-AU53)/AU53)</f>
        <v>#DIV/0!</v>
      </c>
      <c r="AZ53" s="105"/>
    </row>
    <row r="54" spans="1:52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202">
        <v>130088.77</v>
      </c>
      <c r="O54" s="119"/>
      <c r="P54" s="52" t="str">
        <f t="shared" si="119"/>
        <v/>
      </c>
      <c r="R54" s="109" t="s">
        <v>76</v>
      </c>
      <c r="S54" s="117">
        <v>16453.240000000009</v>
      </c>
      <c r="T54" s="154">
        <v>17348.706999999995</v>
      </c>
      <c r="U54" s="154">
        <v>21481.076000000001</v>
      </c>
      <c r="V54" s="154">
        <v>23047.187999999995</v>
      </c>
      <c r="W54" s="154">
        <v>22346.683000000005</v>
      </c>
      <c r="X54" s="154">
        <v>26898.605999999982</v>
      </c>
      <c r="Y54" s="154">
        <v>21576.277000000009</v>
      </c>
      <c r="Z54" s="154">
        <v>21389.478000000017</v>
      </c>
      <c r="AA54" s="154">
        <v>27604.588</v>
      </c>
      <c r="AB54" s="154">
        <v>27317.737999999994</v>
      </c>
      <c r="AC54" s="154">
        <v>32348.051999999996</v>
      </c>
      <c r="AD54" s="154">
        <v>41453.064999999973</v>
      </c>
      <c r="AE54" s="154">
        <v>37378.63299999998</v>
      </c>
      <c r="AF54" s="119"/>
      <c r="AG54" s="52">
        <f t="shared" si="120"/>
        <v>-1</v>
      </c>
      <c r="AI54" s="198">
        <f t="shared" si="107"/>
        <v>1.9069227134443323</v>
      </c>
      <c r="AJ54" s="157">
        <f t="shared" si="108"/>
        <v>1.915464103514757</v>
      </c>
      <c r="AK54" s="157">
        <f t="shared" si="109"/>
        <v>1.8761332001822941</v>
      </c>
      <c r="AL54" s="157">
        <f t="shared" si="110"/>
        <v>1.8126793237794652</v>
      </c>
      <c r="AM54" s="157">
        <f t="shared" si="111"/>
        <v>2.2034024597762674</v>
      </c>
      <c r="AN54" s="157">
        <f t="shared" si="112"/>
        <v>1.9447659298682476</v>
      </c>
      <c r="AO54" s="157">
        <f t="shared" si="113"/>
        <v>2.43607496637682</v>
      </c>
      <c r="AP54" s="157">
        <f t="shared" si="114"/>
        <v>2.3737374992869791</v>
      </c>
      <c r="AQ54" s="157">
        <f t="shared" si="115"/>
        <v>2.3781815706915439</v>
      </c>
      <c r="AR54" s="157">
        <f t="shared" si="116"/>
        <v>2.4789600355286541</v>
      </c>
      <c r="AS54" s="157">
        <f t="shared" si="117"/>
        <v>2.7486232264577093</v>
      </c>
      <c r="AT54" s="157"/>
      <c r="AU54" s="157">
        <f t="shared" si="121"/>
        <v>2.8733174277841185</v>
      </c>
      <c r="AV54" s="157" t="e">
        <f t="shared" ref="AV54" si="126">(AF54/O54)*10</f>
        <v>#DIV/0!</v>
      </c>
      <c r="AW54" s="52" t="e">
        <f t="shared" ref="AW54" si="127">IF(AV54="","",(AV54-AU54)/AU54)</f>
        <v>#DIV/0!</v>
      </c>
      <c r="AZ54" s="105"/>
    </row>
    <row r="55" spans="1:52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202">
        <v>147437.25999999975</v>
      </c>
      <c r="O55" s="119"/>
      <c r="P55" s="52" t="str">
        <f t="shared" si="119"/>
        <v/>
      </c>
      <c r="R55" s="109" t="s">
        <v>77</v>
      </c>
      <c r="S55" s="117">
        <v>18200.404999999999</v>
      </c>
      <c r="T55" s="154">
        <v>20446.271000000008</v>
      </c>
      <c r="U55" s="154">
        <v>22726.202999999998</v>
      </c>
      <c r="V55" s="154">
        <v>24859.089999999986</v>
      </c>
      <c r="W55" s="154">
        <v>23995.31</v>
      </c>
      <c r="X55" s="154">
        <v>23727.782000000003</v>
      </c>
      <c r="Y55" s="154">
        <v>22966.652000000002</v>
      </c>
      <c r="Z55" s="154">
        <v>30743.068000000036</v>
      </c>
      <c r="AA55" s="154">
        <v>29718.337</v>
      </c>
      <c r="AB55" s="154">
        <v>31960.788000000026</v>
      </c>
      <c r="AC55" s="154">
        <v>29316.248000000011</v>
      </c>
      <c r="AD55" s="154">
        <v>42035.093000000081</v>
      </c>
      <c r="AE55" s="154">
        <v>42309.952000000027</v>
      </c>
      <c r="AF55" s="119"/>
      <c r="AG55" s="52">
        <f t="shared" si="120"/>
        <v>-1</v>
      </c>
      <c r="AI55" s="198">
        <f t="shared" si="107"/>
        <v>1.7520340711061637</v>
      </c>
      <c r="AJ55" s="157">
        <f t="shared" si="108"/>
        <v>1.7517428736684229</v>
      </c>
      <c r="AK55" s="157">
        <f t="shared" si="109"/>
        <v>1.726322321385233</v>
      </c>
      <c r="AL55" s="157">
        <f t="shared" si="110"/>
        <v>2.0015272066699175</v>
      </c>
      <c r="AM55" s="157">
        <f t="shared" si="111"/>
        <v>2.0864842867894087</v>
      </c>
      <c r="AN55" s="157">
        <f t="shared" si="112"/>
        <v>2.3291488172697856</v>
      </c>
      <c r="AO55" s="157">
        <f t="shared" si="113"/>
        <v>2.331685483786639</v>
      </c>
      <c r="AP55" s="157">
        <f t="shared" si="114"/>
        <v>2.4456093561553693</v>
      </c>
      <c r="AQ55" s="157">
        <f t="shared" si="115"/>
        <v>2.5166896261109475</v>
      </c>
      <c r="AR55" s="157">
        <f t="shared" si="116"/>
        <v>2.3149959655163963</v>
      </c>
      <c r="AS55" s="157">
        <f t="shared" si="117"/>
        <v>2.5229270215366979</v>
      </c>
      <c r="AT55" s="157"/>
      <c r="AU55" s="157">
        <f t="shared" si="121"/>
        <v>2.8696919625337651</v>
      </c>
      <c r="AV55" s="157" t="e">
        <f t="shared" ref="AV55" si="128">(AF55/O55)*10</f>
        <v>#DIV/0!</v>
      </c>
      <c r="AW55" s="52" t="e">
        <f t="shared" ref="AW55" si="129">IF(AV55="","",(AV55-AU55)/AU55)</f>
        <v>#DIV/0!</v>
      </c>
      <c r="AZ55" s="105"/>
    </row>
    <row r="56" spans="1:52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202">
        <v>133743.93</v>
      </c>
      <c r="O56" s="119"/>
      <c r="P56" s="52" t="str">
        <f t="shared" si="119"/>
        <v/>
      </c>
      <c r="R56" s="109" t="s">
        <v>78</v>
      </c>
      <c r="S56" s="117">
        <v>17415.862000000005</v>
      </c>
      <c r="T56" s="154">
        <v>20004.232999999982</v>
      </c>
      <c r="U56" s="154">
        <v>23077.424999999992</v>
      </c>
      <c r="V56" s="154">
        <v>20396.612000000005</v>
      </c>
      <c r="W56" s="154">
        <v>22655.134000000016</v>
      </c>
      <c r="X56" s="154">
        <v>25022.574999999983</v>
      </c>
      <c r="Y56" s="154">
        <v>20750.199000000015</v>
      </c>
      <c r="Z56" s="154">
        <v>28108.851999999995</v>
      </c>
      <c r="AA56" s="154">
        <v>27267.624</v>
      </c>
      <c r="AB56" s="154">
        <v>25611.110000000004</v>
      </c>
      <c r="AC56" s="154">
        <v>32107.317999999985</v>
      </c>
      <c r="AD56" s="154">
        <v>37813.970000000023</v>
      </c>
      <c r="AE56" s="154">
        <v>38237.15100000002</v>
      </c>
      <c r="AF56" s="119"/>
      <c r="AG56" s="52">
        <f t="shared" si="120"/>
        <v>-1</v>
      </c>
      <c r="AI56" s="198">
        <f t="shared" si="107"/>
        <v>2.1642824699311363</v>
      </c>
      <c r="AJ56" s="157">
        <f t="shared" si="108"/>
        <v>1.6258312843389231</v>
      </c>
      <c r="AK56" s="157">
        <f t="shared" si="109"/>
        <v>1.8444156881700937</v>
      </c>
      <c r="AL56" s="157">
        <f t="shared" si="110"/>
        <v>2.2679253964330508</v>
      </c>
      <c r="AM56" s="157">
        <f t="shared" si="111"/>
        <v>1.9775145141985686</v>
      </c>
      <c r="AN56" s="157">
        <f t="shared" si="112"/>
        <v>2.2301042720461464</v>
      </c>
      <c r="AO56" s="157">
        <f t="shared" si="113"/>
        <v>2.4649217088977964</v>
      </c>
      <c r="AP56" s="157">
        <f t="shared" si="114"/>
        <v>2.2994092133916011</v>
      </c>
      <c r="AQ56" s="157">
        <f t="shared" si="115"/>
        <v>2.5374049995421668</v>
      </c>
      <c r="AR56" s="157">
        <f t="shared" si="116"/>
        <v>2.5635245583717103</v>
      </c>
      <c r="AS56" s="157">
        <f t="shared" si="117"/>
        <v>2.3079094660369694</v>
      </c>
      <c r="AT56" s="157"/>
      <c r="AU56" s="157">
        <f t="shared" si="121"/>
        <v>2.858982160910033</v>
      </c>
      <c r="AV56" s="157" t="e">
        <f t="shared" ref="AV56" si="130">(AF56/O56)*10</f>
        <v>#DIV/0!</v>
      </c>
      <c r="AW56" s="52" t="e">
        <f t="shared" ref="AW56" si="131">IF(AV56="","",(AV56-AU56)/AU56)</f>
        <v>#DIV/0!</v>
      </c>
      <c r="AZ56" s="105"/>
    </row>
    <row r="57" spans="1:52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202">
        <v>166057.73999999987</v>
      </c>
      <c r="O57" s="119"/>
      <c r="P57" s="52" t="str">
        <f t="shared" si="119"/>
        <v/>
      </c>
      <c r="R57" s="109" t="s">
        <v>79</v>
      </c>
      <c r="S57" s="117">
        <v>21585.097000000031</v>
      </c>
      <c r="T57" s="154">
        <v>27388.943999999978</v>
      </c>
      <c r="U57" s="154">
        <v>30041.980000000014</v>
      </c>
      <c r="V57" s="154">
        <v>31158.237999999987</v>
      </c>
      <c r="W57" s="154">
        <v>32854.051000000014</v>
      </c>
      <c r="X57" s="154">
        <v>32382.404999999973</v>
      </c>
      <c r="Y57" s="154">
        <v>26168.737000000016</v>
      </c>
      <c r="Z57" s="154">
        <v>29583.368000000006</v>
      </c>
      <c r="AA57" s="154">
        <v>33476.61</v>
      </c>
      <c r="AB57" s="154">
        <v>36683.536999999989</v>
      </c>
      <c r="AC57" s="154">
        <v>47305.887999999992</v>
      </c>
      <c r="AD57" s="154">
        <v>47700.946000000025</v>
      </c>
      <c r="AE57" s="154">
        <v>48310.505000000019</v>
      </c>
      <c r="AF57" s="119"/>
      <c r="AG57" s="52">
        <f t="shared" si="120"/>
        <v>-1</v>
      </c>
      <c r="AI57" s="198">
        <f t="shared" si="107"/>
        <v>1.78028436914874</v>
      </c>
      <c r="AJ57" s="157">
        <f t="shared" si="108"/>
        <v>1.8490670998920886</v>
      </c>
      <c r="AK57" s="157">
        <f t="shared" si="109"/>
        <v>2.0713675613226452</v>
      </c>
      <c r="AL57" s="157">
        <f t="shared" si="110"/>
        <v>2.6398668876056313</v>
      </c>
      <c r="AM57" s="157">
        <f t="shared" si="111"/>
        <v>2.1564433770399614</v>
      </c>
      <c r="AN57" s="157">
        <f t="shared" si="112"/>
        <v>2.2613040218962874</v>
      </c>
      <c r="AO57" s="157">
        <f t="shared" si="113"/>
        <v>2.3003462816760107</v>
      </c>
      <c r="AP57" s="157">
        <f t="shared" si="114"/>
        <v>2.695125703096739</v>
      </c>
      <c r="AQ57" s="157">
        <f t="shared" si="115"/>
        <v>2.7967861439132284</v>
      </c>
      <c r="AR57" s="157">
        <f t="shared" si="116"/>
        <v>2.7346902490333531</v>
      </c>
      <c r="AS57" s="157">
        <f t="shared" si="117"/>
        <v>2.5669833050728972</v>
      </c>
      <c r="AT57" s="157"/>
      <c r="AU57" s="157">
        <f t="shared" si="121"/>
        <v>2.9092594539706522</v>
      </c>
      <c r="AV57" s="157" t="e">
        <f t="shared" ref="AV57" si="132">(AF57/O57)*10</f>
        <v>#DIV/0!</v>
      </c>
      <c r="AW57" s="52" t="e">
        <f t="shared" ref="AW57" si="133">IF(AV57="","",(AV57-AU57)/AU57)</f>
        <v>#DIV/0!</v>
      </c>
      <c r="AZ57" s="105"/>
    </row>
    <row r="58" spans="1:52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202">
        <v>142575.53000000003</v>
      </c>
      <c r="O58" s="119"/>
      <c r="P58" s="52" t="str">
        <f t="shared" si="119"/>
        <v/>
      </c>
      <c r="R58" s="109" t="s">
        <v>80</v>
      </c>
      <c r="S58" s="117">
        <v>17333.093000000012</v>
      </c>
      <c r="T58" s="154">
        <v>19429.269</v>
      </c>
      <c r="U58" s="154">
        <v>22173.393</v>
      </c>
      <c r="V58" s="154">
        <v>23485.576000000015</v>
      </c>
      <c r="W58" s="154">
        <v>20594.052000000025</v>
      </c>
      <c r="X58" s="154">
        <v>21320.543000000012</v>
      </c>
      <c r="Y58" s="154">
        <v>22518.471000000009</v>
      </c>
      <c r="Z58" s="154">
        <v>23832.374000000018</v>
      </c>
      <c r="AA58" s="154">
        <v>25445.677</v>
      </c>
      <c r="AB58" s="154">
        <v>24566.240999999998</v>
      </c>
      <c r="AC58" s="154">
        <v>31984.679000000015</v>
      </c>
      <c r="AD58" s="154">
        <v>35298.485999999997</v>
      </c>
      <c r="AE58" s="154">
        <v>41312.681000000026</v>
      </c>
      <c r="AF58" s="119"/>
      <c r="AG58" s="52">
        <f t="shared" si="120"/>
        <v>-1</v>
      </c>
      <c r="AI58" s="198">
        <f t="shared" si="107"/>
        <v>1.6675286305808483</v>
      </c>
      <c r="AJ58" s="157">
        <f t="shared" si="108"/>
        <v>1.5335201199016324</v>
      </c>
      <c r="AK58" s="157">
        <f t="shared" si="109"/>
        <v>1.7218122402971472</v>
      </c>
      <c r="AL58" s="157">
        <f t="shared" si="110"/>
        <v>2.1904030522566904</v>
      </c>
      <c r="AM58" s="157">
        <f t="shared" si="111"/>
        <v>2.2098559498187784</v>
      </c>
      <c r="AN58" s="157">
        <f t="shared" si="112"/>
        <v>1.9543144793232015</v>
      </c>
      <c r="AO58" s="157">
        <f t="shared" si="113"/>
        <v>2.3412179443459293</v>
      </c>
      <c r="AP58" s="157">
        <f t="shared" si="114"/>
        <v>2.250318511572504</v>
      </c>
      <c r="AQ58" s="157">
        <f t="shared" si="115"/>
        <v>2.5225098647387783</v>
      </c>
      <c r="AR58" s="157">
        <f t="shared" si="116"/>
        <v>2.5830822495328061</v>
      </c>
      <c r="AS58" s="157">
        <f t="shared" si="117"/>
        <v>2.554902722610267</v>
      </c>
      <c r="AT58" s="157"/>
      <c r="AU58" s="157">
        <f t="shared" si="121"/>
        <v>2.8975996792717531</v>
      </c>
      <c r="AV58" s="157" t="e">
        <f t="shared" ref="AV58" si="134">(AF58/O58)*10</f>
        <v>#DIV/0!</v>
      </c>
      <c r="AW58" s="52" t="e">
        <f t="shared" ref="AW58" si="135">IF(AV58="","",(AV58-AU58)/AU58)</f>
        <v>#DIV/0!</v>
      </c>
      <c r="AZ58" s="105"/>
    </row>
    <row r="59" spans="1:52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202">
        <v>184217.21000000008</v>
      </c>
      <c r="O59" s="119"/>
      <c r="P59" s="52" t="str">
        <f t="shared" si="119"/>
        <v/>
      </c>
      <c r="R59" s="109" t="s">
        <v>81</v>
      </c>
      <c r="S59" s="117">
        <v>27788.44999999999</v>
      </c>
      <c r="T59" s="154">
        <v>28869.683000000026</v>
      </c>
      <c r="U59" s="154">
        <v>26669.555999999982</v>
      </c>
      <c r="V59" s="154">
        <v>36191.052999999971</v>
      </c>
      <c r="W59" s="154">
        <v>36827.313000000016</v>
      </c>
      <c r="X59" s="154">
        <v>34137.561000000023</v>
      </c>
      <c r="Y59" s="154">
        <v>30078.559999999987</v>
      </c>
      <c r="Z59" s="154">
        <v>32961.33</v>
      </c>
      <c r="AA59" s="154">
        <v>30391.468000000001</v>
      </c>
      <c r="AB59" s="154">
        <v>34622.571999999993</v>
      </c>
      <c r="AC59" s="154">
        <v>49065.408999999992</v>
      </c>
      <c r="AD59" s="154">
        <v>50534.001999999964</v>
      </c>
      <c r="AE59" s="154">
        <v>54675.740000000056</v>
      </c>
      <c r="AF59" s="119"/>
      <c r="AG59" s="52">
        <f t="shared" si="120"/>
        <v>-1</v>
      </c>
      <c r="AI59" s="198">
        <f t="shared" si="107"/>
        <v>2.0176378539558204</v>
      </c>
      <c r="AJ59" s="157">
        <f t="shared" si="108"/>
        <v>2.1322284964573752</v>
      </c>
      <c r="AK59" s="157">
        <f t="shared" si="109"/>
        <v>2.0698124355501131</v>
      </c>
      <c r="AL59" s="157">
        <f t="shared" si="110"/>
        <v>2.4195441735474672</v>
      </c>
      <c r="AM59" s="157">
        <f t="shared" si="111"/>
        <v>2.2147954439362096</v>
      </c>
      <c r="AN59" s="157">
        <f t="shared" si="112"/>
        <v>2.4385642559372496</v>
      </c>
      <c r="AO59" s="157">
        <f t="shared" si="113"/>
        <v>2.6162790798815738</v>
      </c>
      <c r="AP59" s="157">
        <f t="shared" si="114"/>
        <v>2.741714467283753</v>
      </c>
      <c r="AQ59" s="157">
        <f t="shared" si="115"/>
        <v>2.9662199105238427</v>
      </c>
      <c r="AR59" s="157">
        <f t="shared" si="116"/>
        <v>2.6555324622013563</v>
      </c>
      <c r="AS59" s="157">
        <f t="shared" si="117"/>
        <v>2.786435485029668</v>
      </c>
      <c r="AT59" s="157"/>
      <c r="AU59" s="157">
        <f t="shared" si="121"/>
        <v>2.9680039123380508</v>
      </c>
      <c r="AV59" s="157" t="e">
        <f t="shared" ref="AV59" si="136">(AF59/O59)*10</f>
        <v>#DIV/0!</v>
      </c>
      <c r="AW59" s="52" t="e">
        <f t="shared" ref="AW59" si="137">IF(AV59="","",(AV59-AU59)/AU59)</f>
        <v>#DIV/0!</v>
      </c>
      <c r="AZ59" s="105"/>
    </row>
    <row r="60" spans="1:52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202">
        <v>168976.55999999997</v>
      </c>
      <c r="O60" s="119"/>
      <c r="P60" s="52" t="str">
        <f t="shared" si="119"/>
        <v/>
      </c>
      <c r="R60" s="109" t="s">
        <v>82</v>
      </c>
      <c r="S60" s="117">
        <v>22777.257000000005</v>
      </c>
      <c r="T60" s="154">
        <v>31524.350999999995</v>
      </c>
      <c r="U60" s="154">
        <v>36803.372000000003</v>
      </c>
      <c r="V60" s="154">
        <v>39015.558000000005</v>
      </c>
      <c r="W60" s="154">
        <v>41900.000000000029</v>
      </c>
      <c r="X60" s="154">
        <v>32669.316000000006</v>
      </c>
      <c r="Y60" s="154">
        <v>30619.310999999994</v>
      </c>
      <c r="Z60" s="154">
        <v>36041.668000000012</v>
      </c>
      <c r="AA60" s="154">
        <v>37442.144</v>
      </c>
      <c r="AB60" s="154">
        <v>42329.99000000002</v>
      </c>
      <c r="AC60" s="154">
        <v>56468.258000000016</v>
      </c>
      <c r="AD60" s="154">
        <v>50409.224999999999</v>
      </c>
      <c r="AE60" s="154">
        <v>53915.886999999995</v>
      </c>
      <c r="AF60" s="119"/>
      <c r="AG60" s="52">
        <f t="shared" si="120"/>
        <v>-1</v>
      </c>
      <c r="AI60" s="198">
        <f t="shared" si="107"/>
        <v>2.3647140718469641</v>
      </c>
      <c r="AJ60" s="157">
        <f t="shared" si="108"/>
        <v>2.2614935016861302</v>
      </c>
      <c r="AK60" s="157">
        <f t="shared" si="109"/>
        <v>2.5580688905462297</v>
      </c>
      <c r="AL60" s="157">
        <f t="shared" si="110"/>
        <v>2.3603331049966276</v>
      </c>
      <c r="AM60" s="157">
        <f t="shared" si="111"/>
        <v>2.5709811698639262</v>
      </c>
      <c r="AN60" s="157">
        <f t="shared" si="112"/>
        <v>2.426905203187177</v>
      </c>
      <c r="AO60" s="157">
        <f t="shared" si="113"/>
        <v>2.7569178405590455</v>
      </c>
      <c r="AP60" s="157">
        <f t="shared" si="114"/>
        <v>2.568696662723287</v>
      </c>
      <c r="AQ60" s="157">
        <f t="shared" si="115"/>
        <v>2.9967018158701015</v>
      </c>
      <c r="AR60" s="157">
        <f t="shared" si="116"/>
        <v>2.6446157846551293</v>
      </c>
      <c r="AS60" s="157">
        <f t="shared" si="117"/>
        <v>2.8633281235413843</v>
      </c>
      <c r="AT60" s="157"/>
      <c r="AU60" s="157">
        <f t="shared" si="121"/>
        <v>3.1907317204232353</v>
      </c>
      <c r="AV60" s="157" t="e">
        <f t="shared" ref="AV60" si="138">(AF60/O60)*10</f>
        <v>#DIV/0!</v>
      </c>
      <c r="AW60" s="52" t="e">
        <f t="shared" ref="AW60" si="139">IF(AV60="","",(AV60-AU60)/AU60)</f>
        <v>#DIV/0!</v>
      </c>
      <c r="AZ60" s="105"/>
    </row>
    <row r="61" spans="1:52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202">
        <v>192334.07999999993</v>
      </c>
      <c r="O61" s="119"/>
      <c r="P61" s="52" t="str">
        <f t="shared" si="119"/>
        <v/>
      </c>
      <c r="R61" s="109" t="s">
        <v>83</v>
      </c>
      <c r="S61" s="117">
        <v>25464.052000000007</v>
      </c>
      <c r="T61" s="154">
        <v>29523.48000000001</v>
      </c>
      <c r="U61" s="154">
        <v>31498.723000000002</v>
      </c>
      <c r="V61" s="154">
        <v>30997.326000000052</v>
      </c>
      <c r="W61" s="154">
        <v>32940.034999999967</v>
      </c>
      <c r="X61" s="154">
        <v>29831.125000000007</v>
      </c>
      <c r="Y61" s="154">
        <v>34519.751000000018</v>
      </c>
      <c r="Z61" s="154">
        <v>30903.571</v>
      </c>
      <c r="AA61" s="154">
        <v>32156.462</v>
      </c>
      <c r="AB61" s="154">
        <v>33336.43499999999</v>
      </c>
      <c r="AC61" s="154">
        <v>49473.65399999998</v>
      </c>
      <c r="AD61" s="154">
        <v>50897.267000000043</v>
      </c>
      <c r="AE61" s="154">
        <v>57320.120000000046</v>
      </c>
      <c r="AF61" s="119"/>
      <c r="AG61" s="52">
        <f t="shared" si="120"/>
        <v>-1</v>
      </c>
      <c r="AI61" s="198">
        <f t="shared" ref="AI61:AJ67" si="140">(S61/B61)*10</f>
        <v>1.9784200067392308</v>
      </c>
      <c r="AJ61" s="157">
        <f t="shared" si="140"/>
        <v>1.9672226836151285</v>
      </c>
      <c r="AK61" s="157">
        <f t="shared" ref="AK61:AS63" si="141">IF(U61="","",(U61/D61)*10)</f>
        <v>2.1967931517532344</v>
      </c>
      <c r="AL61" s="157">
        <f t="shared" si="141"/>
        <v>2.3729260081576027</v>
      </c>
      <c r="AM61" s="157">
        <f t="shared" si="141"/>
        <v>2.4758168420606395</v>
      </c>
      <c r="AN61" s="157">
        <f t="shared" si="141"/>
        <v>2.4958910965727048</v>
      </c>
      <c r="AO61" s="157">
        <f t="shared" si="141"/>
        <v>2.8239750172941114</v>
      </c>
      <c r="AP61" s="157">
        <f t="shared" si="141"/>
        <v>2.95999563618712</v>
      </c>
      <c r="AQ61" s="157">
        <f t="shared" si="141"/>
        <v>2.8613877922934243</v>
      </c>
      <c r="AR61" s="157">
        <f t="shared" si="141"/>
        <v>2.7146381384743794</v>
      </c>
      <c r="AS61" s="157">
        <f t="shared" si="141"/>
        <v>2.7936391721613445</v>
      </c>
      <c r="AT61" s="157"/>
      <c r="AU61" s="157">
        <f t="shared" ref="AU61:AV63" si="142">IF(AE61="","",(AE61/N61)*10)</f>
        <v>2.9802373037581309</v>
      </c>
      <c r="AV61" s="157" t="str">
        <f t="shared" si="142"/>
        <v/>
      </c>
      <c r="AW61" s="52" t="str">
        <f t="shared" ref="AW61:AW67" si="143">IF(AV61="","",(AV61-AU61)/AU61)</f>
        <v/>
      </c>
      <c r="AZ61" s="105"/>
    </row>
    <row r="62" spans="1:52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203">
        <v>107840.05999999992</v>
      </c>
      <c r="O62" s="123"/>
      <c r="P62" s="52" t="str">
        <f t="shared" si="119"/>
        <v/>
      </c>
      <c r="R62" s="110" t="s">
        <v>84</v>
      </c>
      <c r="S62" s="196">
        <v>15596.707000000013</v>
      </c>
      <c r="T62" s="155">
        <v>18332.828999999987</v>
      </c>
      <c r="U62" s="155">
        <v>21648.361999999994</v>
      </c>
      <c r="V62" s="155">
        <v>20693.550999999999</v>
      </c>
      <c r="W62" s="155">
        <v>23770.443999999989</v>
      </c>
      <c r="X62" s="155">
        <v>22065.902999999984</v>
      </c>
      <c r="Y62" s="155">
        <v>24906.423000000003</v>
      </c>
      <c r="Z62" s="155">
        <v>28016.947000000004</v>
      </c>
      <c r="AA62" s="155">
        <v>26292.933000000001</v>
      </c>
      <c r="AB62" s="155">
        <v>27722.498999999978</v>
      </c>
      <c r="AC62" s="155">
        <v>34797.590000000011</v>
      </c>
      <c r="AD62" s="155">
        <v>34642.825000000055</v>
      </c>
      <c r="AE62" s="155">
        <v>33058.543999999987</v>
      </c>
      <c r="AF62" s="123"/>
      <c r="AG62" s="52">
        <f t="shared" si="120"/>
        <v>-1</v>
      </c>
      <c r="AI62" s="198">
        <f t="shared" si="140"/>
        <v>2.0408556968710365</v>
      </c>
      <c r="AJ62" s="157">
        <f t="shared" si="140"/>
        <v>1.8586959199657298</v>
      </c>
      <c r="AK62" s="157">
        <f t="shared" si="141"/>
        <v>2.3103681372605527</v>
      </c>
      <c r="AL62" s="157">
        <f t="shared" si="141"/>
        <v>2.494909882777443</v>
      </c>
      <c r="AM62" s="157">
        <f t="shared" si="141"/>
        <v>2.357121537342076</v>
      </c>
      <c r="AN62" s="157">
        <f t="shared" si="141"/>
        <v>2.6659387435479127</v>
      </c>
      <c r="AO62" s="157">
        <f t="shared" si="141"/>
        <v>3.190162257970441</v>
      </c>
      <c r="AP62" s="157">
        <f t="shared" si="141"/>
        <v>3.0157583548138938</v>
      </c>
      <c r="AQ62" s="157">
        <f t="shared" si="141"/>
        <v>3.3894753383554024</v>
      </c>
      <c r="AR62" s="157">
        <f t="shared" si="141"/>
        <v>3.080067195408315</v>
      </c>
      <c r="AS62" s="157">
        <f t="shared" si="141"/>
        <v>2.920769071613742</v>
      </c>
      <c r="AT62" s="157"/>
      <c r="AU62" s="157">
        <f t="shared" si="142"/>
        <v>3.0655160985630028</v>
      </c>
      <c r="AV62" s="157" t="str">
        <f t="shared" si="142"/>
        <v/>
      </c>
      <c r="AW62" s="52" t="str">
        <f t="shared" si="143"/>
        <v/>
      </c>
      <c r="AZ62" s="105"/>
    </row>
    <row r="63" spans="1:52" ht="20.100000000000001" customHeight="1" thickBot="1" x14ac:dyDescent="0.3">
      <c r="A63" s="35" t="str">
        <f>A19</f>
        <v>jan-fev</v>
      </c>
      <c r="B63" s="167">
        <f>B51+B52</f>
        <v>149857.47000000003</v>
      </c>
      <c r="C63" s="168">
        <f t="shared" ref="C63:O63" si="144">C51+C52</f>
        <v>162892.11000000002</v>
      </c>
      <c r="D63" s="168">
        <f t="shared" si="144"/>
        <v>215571.30000000005</v>
      </c>
      <c r="E63" s="168">
        <f t="shared" si="144"/>
        <v>204269.73999999993</v>
      </c>
      <c r="F63" s="168">
        <f t="shared" si="144"/>
        <v>204379.53999999986</v>
      </c>
      <c r="G63" s="168">
        <f t="shared" si="144"/>
        <v>184303.72999999998</v>
      </c>
      <c r="H63" s="168">
        <f t="shared" si="144"/>
        <v>142713.62000000005</v>
      </c>
      <c r="I63" s="168">
        <f t="shared" si="144"/>
        <v>181710.77000000002</v>
      </c>
      <c r="J63" s="168">
        <f t="shared" si="144"/>
        <v>184412.54</v>
      </c>
      <c r="K63" s="168">
        <f t="shared" si="144"/>
        <v>214429.81999999983</v>
      </c>
      <c r="L63" s="168">
        <f t="shared" si="144"/>
        <v>250063.33000000013</v>
      </c>
      <c r="M63" s="168">
        <f t="shared" si="144"/>
        <v>245923.52999999991</v>
      </c>
      <c r="N63" s="168">
        <f t="shared" si="144"/>
        <v>267882.41999999975</v>
      </c>
      <c r="O63" s="169">
        <f t="shared" si="144"/>
        <v>263441.1599999998</v>
      </c>
      <c r="P63" s="61">
        <f t="shared" si="119"/>
        <v>-1.6579139459767293E-2</v>
      </c>
      <c r="R63" s="109"/>
      <c r="S63" s="167">
        <f>S51+S52</f>
        <v>28617.237999999998</v>
      </c>
      <c r="T63" s="168">
        <f t="shared" ref="T63:AF63" si="145">T51+T52</f>
        <v>33789.53899999999</v>
      </c>
      <c r="U63" s="168">
        <f t="shared" si="145"/>
        <v>38572.163000000015</v>
      </c>
      <c r="V63" s="168">
        <f t="shared" si="145"/>
        <v>42515.231999999996</v>
      </c>
      <c r="W63" s="168">
        <f t="shared" si="145"/>
        <v>40111.077999999994</v>
      </c>
      <c r="X63" s="168">
        <f t="shared" si="145"/>
        <v>38164.793999999987</v>
      </c>
      <c r="Y63" s="168">
        <f t="shared" si="145"/>
        <v>37139.800999999978</v>
      </c>
      <c r="Z63" s="168">
        <f t="shared" si="145"/>
        <v>44773.481999999989</v>
      </c>
      <c r="AA63" s="168">
        <f t="shared" si="145"/>
        <v>48465.95</v>
      </c>
      <c r="AB63" s="168">
        <f t="shared" si="145"/>
        <v>54182.653000000013</v>
      </c>
      <c r="AC63" s="168">
        <f t="shared" si="145"/>
        <v>63381.117000000027</v>
      </c>
      <c r="AD63" s="168">
        <f t="shared" si="145"/>
        <v>61462.572000000036</v>
      </c>
      <c r="AE63" s="168">
        <f t="shared" si="145"/>
        <v>73433.079000000012</v>
      </c>
      <c r="AF63" s="169">
        <f t="shared" si="145"/>
        <v>72708.371000000057</v>
      </c>
      <c r="AG63" s="57">
        <f t="shared" ref="AG63:AG67" si="146">IF(AF63="","",(AF63-AE63)/AE63)</f>
        <v>-9.8689583750118243E-3</v>
      </c>
      <c r="AI63" s="199">
        <f t="shared" si="140"/>
        <v>1.9096303974703424</v>
      </c>
      <c r="AJ63" s="173">
        <f t="shared" si="140"/>
        <v>2.0743508694190274</v>
      </c>
      <c r="AK63" s="173">
        <f t="shared" si="141"/>
        <v>1.7892995496153712</v>
      </c>
      <c r="AL63" s="173">
        <f t="shared" si="141"/>
        <v>2.0813279539103546</v>
      </c>
      <c r="AM63" s="173">
        <f t="shared" si="141"/>
        <v>1.9625779566780521</v>
      </c>
      <c r="AN63" s="173">
        <f t="shared" si="141"/>
        <v>2.0707553775498733</v>
      </c>
      <c r="AO63" s="173">
        <f t="shared" si="141"/>
        <v>2.6024005977845679</v>
      </c>
      <c r="AP63" s="173">
        <f t="shared" si="141"/>
        <v>2.4639971532782559</v>
      </c>
      <c r="AQ63" s="173">
        <f t="shared" si="141"/>
        <v>2.6281265905236162</v>
      </c>
      <c r="AR63" s="173">
        <f t="shared" si="141"/>
        <v>2.5268245340130422</v>
      </c>
      <c r="AS63" s="173">
        <f t="shared" si="141"/>
        <v>2.5346026144657037</v>
      </c>
      <c r="AT63" s="173"/>
      <c r="AU63" s="173">
        <f t="shared" si="142"/>
        <v>2.7412429303871484</v>
      </c>
      <c r="AV63" s="173">
        <f t="shared" si="142"/>
        <v>2.7599472686804183</v>
      </c>
      <c r="AW63" s="61">
        <f t="shared" si="143"/>
        <v>6.8233056202093934E-3</v>
      </c>
      <c r="AZ63" s="105"/>
    </row>
    <row r="64" spans="1:52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N64" si="147">SUM(E51:E53)</f>
        <v>307586.39999999991</v>
      </c>
      <c r="F64" s="154">
        <f t="shared" si="147"/>
        <v>312002.81999999983</v>
      </c>
      <c r="G64" s="154">
        <f t="shared" si="147"/>
        <v>314085.74999999994</v>
      </c>
      <c r="H64" s="154">
        <f t="shared" si="147"/>
        <v>225185.55999999994</v>
      </c>
      <c r="I64" s="154">
        <f t="shared" si="147"/>
        <v>291368.51999999996</v>
      </c>
      <c r="J64" s="154">
        <f t="shared" si="147"/>
        <v>290915.21000000002</v>
      </c>
      <c r="K64" s="154">
        <f t="shared" si="147"/>
        <v>314581.43999999971</v>
      </c>
      <c r="L64" s="154">
        <f t="shared" si="147"/>
        <v>387624.22000000009</v>
      </c>
      <c r="M64" s="154">
        <f t="shared" ref="M64" si="148">SUM(M51:M53)</f>
        <v>406414.75</v>
      </c>
      <c r="N64" s="154">
        <f t="shared" si="147"/>
        <v>412700.89999999979</v>
      </c>
      <c r="O64" s="154"/>
      <c r="P64" s="61"/>
      <c r="R64" s="108" t="s">
        <v>85</v>
      </c>
      <c r="S64" s="117">
        <f>SUM(S51:S53)</f>
        <v>45609.39</v>
      </c>
      <c r="T64" s="154">
        <f>SUM(T51:T53)</f>
        <v>53062.921000000002</v>
      </c>
      <c r="U64" s="154">
        <f>SUM(U51:U53)</f>
        <v>61321.651000000027</v>
      </c>
      <c r="V64" s="154">
        <f>SUM(V51:V53)</f>
        <v>63351.315999999992</v>
      </c>
      <c r="W64" s="154">
        <f t="shared" ref="W64:AE64" si="149">SUM(W51:W53)</f>
        <v>61448.611999999994</v>
      </c>
      <c r="X64" s="154">
        <f t="shared" si="149"/>
        <v>65590.697999999975</v>
      </c>
      <c r="Y64" s="154">
        <f t="shared" si="149"/>
        <v>58604.442999999985</v>
      </c>
      <c r="Z64" s="154">
        <f t="shared" si="149"/>
        <v>74095.891999999963</v>
      </c>
      <c r="AA64" s="154">
        <f t="shared" si="149"/>
        <v>76343.599000000002</v>
      </c>
      <c r="AB64" s="154">
        <f t="shared" si="149"/>
        <v>80321.476000000039</v>
      </c>
      <c r="AC64" s="154">
        <f t="shared" si="149"/>
        <v>99368.438000000038</v>
      </c>
      <c r="AD64" s="154">
        <f t="shared" ref="AD64" si="150">SUM(AD51:AD53)</f>
        <v>107006.38200000001</v>
      </c>
      <c r="AE64" s="154">
        <f t="shared" si="149"/>
        <v>114707.06400000004</v>
      </c>
      <c r="AF64" s="119" t="str">
        <f>IF(AF53="","",SUM(AF51:AF53))</f>
        <v/>
      </c>
      <c r="AG64" s="52" t="str">
        <f t="shared" si="146"/>
        <v/>
      </c>
      <c r="AI64" s="197">
        <f t="shared" si="140"/>
        <v>1.9450344091466372</v>
      </c>
      <c r="AJ64" s="156">
        <f t="shared" si="140"/>
        <v>1.9790475308153666</v>
      </c>
      <c r="AK64" s="156">
        <f t="shared" ref="AK64:AS66" si="151">(U64/D64)*10</f>
        <v>1.7976382565582869</v>
      </c>
      <c r="AL64" s="156">
        <f t="shared" si="151"/>
        <v>2.0596266935079059</v>
      </c>
      <c r="AM64" s="156">
        <f t="shared" si="151"/>
        <v>1.9694889937212756</v>
      </c>
      <c r="AN64" s="156">
        <f t="shared" si="151"/>
        <v>2.0883054388809423</v>
      </c>
      <c r="AO64" s="156">
        <f t="shared" si="151"/>
        <v>2.6024956040698171</v>
      </c>
      <c r="AP64" s="156">
        <f t="shared" si="151"/>
        <v>2.5430301118322589</v>
      </c>
      <c r="AQ64" s="156">
        <f t="shared" si="151"/>
        <v>2.6242560160398627</v>
      </c>
      <c r="AR64" s="156">
        <f t="shared" si="151"/>
        <v>2.5532808292822393</v>
      </c>
      <c r="AS64" s="156">
        <f t="shared" si="151"/>
        <v>2.5635250036749513</v>
      </c>
      <c r="AT64" s="156"/>
      <c r="AU64" s="156">
        <f t="shared" ref="AU64:AV66" si="152">(AE64/N64)*10</f>
        <v>2.7794236455505694</v>
      </c>
      <c r="AV64" s="156" t="e">
        <f t="shared" si="152"/>
        <v>#VALUE!</v>
      </c>
      <c r="AW64" s="61" t="e">
        <f t="shared" si="143"/>
        <v>#VALUE!</v>
      </c>
    </row>
    <row r="65" spans="1:49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N65" si="153">SUM(E54:E56)</f>
        <v>341280.04000000004</v>
      </c>
      <c r="F65" s="154">
        <f t="shared" si="153"/>
        <v>330986.2099999999</v>
      </c>
      <c r="G65" s="154">
        <f t="shared" si="153"/>
        <v>352389.62000000011</v>
      </c>
      <c r="H65" s="154">
        <f t="shared" si="153"/>
        <v>271249.88999999984</v>
      </c>
      <c r="I65" s="154">
        <f t="shared" si="153"/>
        <v>338059.84999999963</v>
      </c>
      <c r="J65" s="154">
        <f t="shared" si="153"/>
        <v>341622.02</v>
      </c>
      <c r="K65" s="154">
        <f t="shared" si="153"/>
        <v>348164.02999999968</v>
      </c>
      <c r="L65" s="154">
        <f t="shared" si="153"/>
        <v>373006.16999999981</v>
      </c>
      <c r="M65" s="154">
        <f t="shared" ref="M65" si="154">SUM(M54:M56)</f>
        <v>455027.89</v>
      </c>
      <c r="N65" s="154">
        <f t="shared" si="153"/>
        <v>411269.95999999973</v>
      </c>
      <c r="O65" s="154"/>
      <c r="P65" s="52"/>
      <c r="R65" s="109" t="s">
        <v>86</v>
      </c>
      <c r="S65" s="117">
        <f>SUM(S54:S56)</f>
        <v>52069.507000000012</v>
      </c>
      <c r="T65" s="154">
        <f>SUM(T54:T56)</f>
        <v>57799.210999999981</v>
      </c>
      <c r="U65" s="154">
        <f>SUM(U54:U56)</f>
        <v>67284.703999999983</v>
      </c>
      <c r="V65" s="154">
        <f>SUM(V54:V56)</f>
        <v>68302.889999999985</v>
      </c>
      <c r="W65" s="154">
        <f t="shared" ref="W65:AE65" si="155">SUM(W54:W56)</f>
        <v>68997.127000000022</v>
      </c>
      <c r="X65" s="154">
        <f t="shared" si="155"/>
        <v>75648.96299999996</v>
      </c>
      <c r="Y65" s="154">
        <f t="shared" si="155"/>
        <v>65293.128000000026</v>
      </c>
      <c r="Z65" s="154">
        <f t="shared" si="155"/>
        <v>80241.398000000045</v>
      </c>
      <c r="AA65" s="154">
        <f t="shared" si="155"/>
        <v>84590.548999999999</v>
      </c>
      <c r="AB65" s="154">
        <f t="shared" si="155"/>
        <v>84889.636000000028</v>
      </c>
      <c r="AC65" s="154">
        <f t="shared" si="155"/>
        <v>93771.617999999988</v>
      </c>
      <c r="AD65" s="154">
        <f t="shared" ref="AD65" si="156">SUM(AD54:AD56)</f>
        <v>121302.12800000008</v>
      </c>
      <c r="AE65" s="154">
        <f t="shared" si="155"/>
        <v>117925.73600000003</v>
      </c>
      <c r="AF65" s="119" t="str">
        <f>IF(AF56="","",SUM(AF54:AF56))</f>
        <v/>
      </c>
      <c r="AG65" s="52" t="str">
        <f t="shared" si="146"/>
        <v/>
      </c>
      <c r="AI65" s="198">
        <f t="shared" si="140"/>
        <v>1.9239920608248851</v>
      </c>
      <c r="AJ65" s="157">
        <f t="shared" si="140"/>
        <v>1.7497338733485361</v>
      </c>
      <c r="AK65" s="157">
        <f t="shared" si="151"/>
        <v>1.8123227987763368</v>
      </c>
      <c r="AL65" s="157">
        <f t="shared" si="151"/>
        <v>2.0013737105750451</v>
      </c>
      <c r="AM65" s="157">
        <f t="shared" si="151"/>
        <v>2.0845921949437121</v>
      </c>
      <c r="AN65" s="157">
        <f t="shared" si="151"/>
        <v>2.1467420918924893</v>
      </c>
      <c r="AO65" s="157">
        <f t="shared" si="151"/>
        <v>2.4071209024269122</v>
      </c>
      <c r="AP65" s="157">
        <f t="shared" si="151"/>
        <v>2.3735855648045794</v>
      </c>
      <c r="AQ65" s="157">
        <f t="shared" si="151"/>
        <v>2.4761445119960355</v>
      </c>
      <c r="AR65" s="157">
        <f t="shared" si="151"/>
        <v>2.4382081055300313</v>
      </c>
      <c r="AS65" s="157">
        <f t="shared" si="151"/>
        <v>2.5139428122596481</v>
      </c>
      <c r="AT65" s="157"/>
      <c r="AU65" s="157">
        <f t="shared" si="152"/>
        <v>2.8673559333144611</v>
      </c>
      <c r="AV65" s="157" t="e">
        <f t="shared" si="152"/>
        <v>#VALUE!</v>
      </c>
      <c r="AW65" s="52" t="e">
        <f t="shared" ref="AW65:AW66" si="157">IF(AV65="","",(AV65-AU65)/AU65)</f>
        <v>#VALUE!</v>
      </c>
    </row>
    <row r="66" spans="1:49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N66" si="158">SUM(E57:E59)</f>
        <v>374827.90000000014</v>
      </c>
      <c r="F66" s="154">
        <f t="shared" si="158"/>
        <v>411823.39999999991</v>
      </c>
      <c r="G66" s="154">
        <f t="shared" si="158"/>
        <v>392287.49999999988</v>
      </c>
      <c r="H66" s="154">
        <f t="shared" si="158"/>
        <v>324909.64999999991</v>
      </c>
      <c r="I66" s="154">
        <f t="shared" si="158"/>
        <v>335894.45999999973</v>
      </c>
      <c r="J66" s="154">
        <f t="shared" si="158"/>
        <v>323029.73000000004</v>
      </c>
      <c r="K66" s="154">
        <f t="shared" si="158"/>
        <v>359624.85999999987</v>
      </c>
      <c r="L66" s="154">
        <f t="shared" si="158"/>
        <v>485561.99000000028</v>
      </c>
      <c r="M66" s="154">
        <f t="shared" ref="M66" si="159">SUM(M57:M59)</f>
        <v>462583.7999999997</v>
      </c>
      <c r="N66" s="154">
        <f t="shared" si="158"/>
        <v>492850.48</v>
      </c>
      <c r="O66" s="154"/>
      <c r="P66" s="52"/>
      <c r="R66" s="109" t="s">
        <v>87</v>
      </c>
      <c r="S66" s="117">
        <f>SUM(S57:S59)</f>
        <v>66706.640000000043</v>
      </c>
      <c r="T66" s="154">
        <f>SUM(T57:T59)</f>
        <v>75687.896000000008</v>
      </c>
      <c r="U66" s="154">
        <f>SUM(U57:U59)</f>
        <v>78884.929000000004</v>
      </c>
      <c r="V66" s="154">
        <f>SUM(V57:V59)</f>
        <v>90834.866999999969</v>
      </c>
      <c r="W66" s="154">
        <f t="shared" ref="W66:AE66" si="160">SUM(W57:W59)</f>
        <v>90275.416000000056</v>
      </c>
      <c r="X66" s="154">
        <f t="shared" si="160"/>
        <v>87840.50900000002</v>
      </c>
      <c r="Y66" s="154">
        <f t="shared" si="160"/>
        <v>78765.768000000011</v>
      </c>
      <c r="Z66" s="154">
        <f t="shared" si="160"/>
        <v>86377.072000000029</v>
      </c>
      <c r="AA66" s="154">
        <f t="shared" si="160"/>
        <v>89313.755000000005</v>
      </c>
      <c r="AB66" s="154">
        <f t="shared" si="160"/>
        <v>95872.349999999977</v>
      </c>
      <c r="AC66" s="154">
        <f t="shared" si="160"/>
        <v>128355.976</v>
      </c>
      <c r="AD66" s="154">
        <f t="shared" ref="AD66" si="161">SUM(AD57:AD59)</f>
        <v>133533.43400000001</v>
      </c>
      <c r="AE66" s="154">
        <f t="shared" si="160"/>
        <v>144298.92600000009</v>
      </c>
      <c r="AF66" s="119" t="str">
        <f>IF(AF59="","",SUM(AF57:AF59))</f>
        <v/>
      </c>
      <c r="AG66" s="52" t="str">
        <f t="shared" si="146"/>
        <v/>
      </c>
      <c r="AI66" s="198">
        <f t="shared" si="140"/>
        <v>1.8380654168220978</v>
      </c>
      <c r="AJ66" s="157">
        <f t="shared" si="140"/>
        <v>1.8450697519866253</v>
      </c>
      <c r="AK66" s="157">
        <f t="shared" si="151"/>
        <v>1.959075682997454</v>
      </c>
      <c r="AL66" s="157">
        <f t="shared" si="151"/>
        <v>2.4233752876986996</v>
      </c>
      <c r="AM66" s="157">
        <f t="shared" si="151"/>
        <v>2.1920904931579916</v>
      </c>
      <c r="AN66" s="157">
        <f t="shared" si="151"/>
        <v>2.2391870503138653</v>
      </c>
      <c r="AO66" s="157">
        <f t="shared" si="151"/>
        <v>2.4242360299240122</v>
      </c>
      <c r="AP66" s="157">
        <f t="shared" si="151"/>
        <v>2.5715539339350846</v>
      </c>
      <c r="AQ66" s="157">
        <f t="shared" si="151"/>
        <v>2.764877245199691</v>
      </c>
      <c r="AR66" s="157">
        <f t="shared" si="151"/>
        <v>2.6658988480384815</v>
      </c>
      <c r="AS66" s="157">
        <f t="shared" si="151"/>
        <v>2.643451889634111</v>
      </c>
      <c r="AT66" s="157"/>
      <c r="AU66" s="157">
        <f t="shared" si="152"/>
        <v>2.9278438767067874</v>
      </c>
      <c r="AV66" s="157" t="e">
        <f t="shared" si="152"/>
        <v>#VALUE!</v>
      </c>
      <c r="AW66" s="52" t="e">
        <f t="shared" si="157"/>
        <v>#VALUE!</v>
      </c>
    </row>
    <row r="67" spans="1:49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N67" si="162">IF(E62="","",SUM(E60:E62))</f>
        <v>378869.0400000001</v>
      </c>
      <c r="F67" s="155">
        <f t="shared" si="162"/>
        <v>396865.16000000021</v>
      </c>
      <c r="G67" s="155">
        <f t="shared" si="162"/>
        <v>336903.74</v>
      </c>
      <c r="H67" s="155">
        <f t="shared" si="162"/>
        <v>311374.30999999976</v>
      </c>
      <c r="I67" s="155">
        <f t="shared" si="162"/>
        <v>337617.05000000005</v>
      </c>
      <c r="J67" s="155">
        <f t="shared" si="162"/>
        <v>314897.43999999994</v>
      </c>
      <c r="K67" s="155">
        <f t="shared" si="162"/>
        <v>372869.66999999981</v>
      </c>
      <c r="L67" s="155">
        <f t="shared" si="162"/>
        <v>493444.35000000033</v>
      </c>
      <c r="M67" s="155">
        <f t="shared" ref="M67" si="163">IF(M62="","",SUM(M60:M62))</f>
        <v>455271.89999999967</v>
      </c>
      <c r="N67" s="155">
        <f t="shared" si="162"/>
        <v>469150.69999999984</v>
      </c>
      <c r="O67" s="155" t="str">
        <f t="shared" ref="O67" si="164">IF(O62="","",SUM(O60:O62))</f>
        <v/>
      </c>
      <c r="P67" s="55" t="str">
        <f t="shared" si="119"/>
        <v/>
      </c>
      <c r="R67" s="110" t="s">
        <v>88</v>
      </c>
      <c r="S67" s="196">
        <f>SUM(S60:S62)</f>
        <v>63838.016000000018</v>
      </c>
      <c r="T67" s="155">
        <f>SUM(T60:T62)</f>
        <v>79380.659999999989</v>
      </c>
      <c r="U67" s="155">
        <f>IF(U62="","",SUM(U60:U62))</f>
        <v>89950.456999999995</v>
      </c>
      <c r="V67" s="155">
        <f>IF(V62="","",SUM(V60:V62))</f>
        <v>90706.435000000056</v>
      </c>
      <c r="W67" s="155">
        <f t="shared" ref="W67:AF67" si="165">IF(W62="","",SUM(W60:W62))</f>
        <v>98610.478999999992</v>
      </c>
      <c r="X67" s="155">
        <f t="shared" si="165"/>
        <v>84566.343999999997</v>
      </c>
      <c r="Y67" s="155">
        <f t="shared" si="165"/>
        <v>90045.485000000015</v>
      </c>
      <c r="Z67" s="155">
        <f t="shared" si="165"/>
        <v>94962.186000000016</v>
      </c>
      <c r="AA67" s="155">
        <f t="shared" si="165"/>
        <v>95891.539000000004</v>
      </c>
      <c r="AB67" s="155">
        <f t="shared" si="165"/>
        <v>103388.924</v>
      </c>
      <c r="AC67" s="155">
        <f t="shared" si="165"/>
        <v>140739.50200000001</v>
      </c>
      <c r="AD67" s="155">
        <f t="shared" ref="AD67" si="166">IF(AD62="","",SUM(AD60:AD62))</f>
        <v>135949.3170000001</v>
      </c>
      <c r="AE67" s="155">
        <f t="shared" si="165"/>
        <v>144294.55100000004</v>
      </c>
      <c r="AF67" s="123" t="str">
        <f t="shared" si="165"/>
        <v/>
      </c>
      <c r="AG67" s="55" t="str">
        <f t="shared" si="146"/>
        <v/>
      </c>
      <c r="AI67" s="200">
        <f t="shared" si="140"/>
        <v>2.1176785143360082</v>
      </c>
      <c r="AJ67" s="158">
        <f t="shared" si="140"/>
        <v>2.0453352071175841</v>
      </c>
      <c r="AK67" s="158">
        <f t="shared" ref="AK67:AS67" si="167">IF(U62="","",(U67/D67)*10)</f>
        <v>2.3611669003409426</v>
      </c>
      <c r="AL67" s="158">
        <f t="shared" si="167"/>
        <v>2.3941369028200361</v>
      </c>
      <c r="AM67" s="158">
        <f t="shared" si="167"/>
        <v>2.4847350923925884</v>
      </c>
      <c r="AN67" s="158">
        <f t="shared" si="167"/>
        <v>2.5101040433685897</v>
      </c>
      <c r="AO67" s="158">
        <f t="shared" si="167"/>
        <v>2.8918726467832263</v>
      </c>
      <c r="AP67" s="158">
        <f t="shared" si="167"/>
        <v>2.8127189074129992</v>
      </c>
      <c r="AQ67" s="158">
        <f t="shared" si="167"/>
        <v>3.045167309076886</v>
      </c>
      <c r="AR67" s="158">
        <f t="shared" si="167"/>
        <v>2.7727898597920304</v>
      </c>
      <c r="AS67" s="158">
        <f t="shared" si="167"/>
        <v>2.852185905056972</v>
      </c>
      <c r="AT67" s="158"/>
      <c r="AU67" s="158">
        <f>IF(AE62="","",(AE67/N67)*10)</f>
        <v>3.0756546030944869</v>
      </c>
      <c r="AV67" s="158" t="str">
        <f>IF(AF62="","",(AF67/O67)*10)</f>
        <v/>
      </c>
      <c r="AW67" s="55" t="str">
        <f t="shared" si="143"/>
        <v/>
      </c>
    </row>
    <row r="68" spans="1:49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</row>
  </sheetData>
  <mergeCells count="24"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  <mergeCell ref="AI48:AV48"/>
    <mergeCell ref="AW48:AW49"/>
    <mergeCell ref="A48:A49"/>
    <mergeCell ref="B48:O48"/>
    <mergeCell ref="P48:P49"/>
    <mergeCell ref="R48:R49"/>
    <mergeCell ref="S48:AF48"/>
    <mergeCell ref="AG48:AG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N64:N66 N20:N23 AE20:AE23 P63 AE64:AE67 B42:L45 B20:L23 B64:L67 S64:AC67 S42:AC45 S20:AC23 M41:N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27" t="s">
        <v>3</v>
      </c>
      <c r="B4" s="320"/>
      <c r="C4" s="342" t="s">
        <v>1</v>
      </c>
      <c r="D4" s="343"/>
      <c r="E4" s="340" t="s">
        <v>104</v>
      </c>
      <c r="F4" s="340"/>
      <c r="G4" s="130" t="s">
        <v>0</v>
      </c>
      <c r="I4" s="344">
        <v>1000</v>
      </c>
      <c r="J4" s="340"/>
      <c r="K4" s="338" t="s">
        <v>104</v>
      </c>
      <c r="L4" s="339"/>
      <c r="M4" s="130" t="s">
        <v>0</v>
      </c>
      <c r="O4" s="350" t="s">
        <v>22</v>
      </c>
      <c r="P4" s="340"/>
      <c r="Q4" s="130" t="s">
        <v>0</v>
      </c>
    </row>
    <row r="5" spans="1:20" x14ac:dyDescent="0.25">
      <c r="A5" s="341"/>
      <c r="B5" s="321"/>
      <c r="C5" s="345" t="s">
        <v>158</v>
      </c>
      <c r="D5" s="346"/>
      <c r="E5" s="347" t="str">
        <f>C5</f>
        <v>jan-fev</v>
      </c>
      <c r="F5" s="347"/>
      <c r="G5" s="131" t="s">
        <v>149</v>
      </c>
      <c r="I5" s="348" t="str">
        <f>C5</f>
        <v>jan-fev</v>
      </c>
      <c r="J5" s="347"/>
      <c r="K5" s="349" t="str">
        <f>C5</f>
        <v>jan-fev</v>
      </c>
      <c r="L5" s="337"/>
      <c r="M5" s="131" t="str">
        <f>G5</f>
        <v>2023 /2022</v>
      </c>
      <c r="O5" s="348" t="str">
        <f>C5</f>
        <v>jan-fev</v>
      </c>
      <c r="P5" s="346"/>
      <c r="Q5" s="131" t="str">
        <f>G5</f>
        <v>2023 /2022</v>
      </c>
    </row>
    <row r="6" spans="1:20" ht="19.5" customHeight="1" x14ac:dyDescent="0.25">
      <c r="A6" s="341"/>
      <c r="B6" s="321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212491.47999999992</v>
      </c>
      <c r="D7" s="210">
        <f>D8+D9</f>
        <v>207191.48999999993</v>
      </c>
      <c r="E7" s="216">
        <f t="shared" ref="E7" si="0">C7/$C$20</f>
        <v>0.40916429203863763</v>
      </c>
      <c r="F7" s="217">
        <f t="shared" ref="F7" si="1">D7/$D$20</f>
        <v>0.41550075181251089</v>
      </c>
      <c r="G7" s="53">
        <f>(D7-C7)/C7</f>
        <v>-2.4942129444436984E-2</v>
      </c>
      <c r="I7" s="224">
        <f>I8+I9</f>
        <v>61525.116000000009</v>
      </c>
      <c r="J7" s="225">
        <f>J8+J9</f>
        <v>62764.371000000014</v>
      </c>
      <c r="K7" s="229">
        <f t="shared" ref="K7" si="2">I7/$I$20</f>
        <v>0.46561852432467188</v>
      </c>
      <c r="L7" s="230">
        <f t="shared" ref="L7" si="3">J7/$J$20</f>
        <v>0.48917614546362148</v>
      </c>
      <c r="M7" s="53">
        <f>(J7-I7)/I7</f>
        <v>2.0142261901627368E-2</v>
      </c>
      <c r="O7" s="63">
        <f t="shared" ref="O7" si="4">(I7/C7)*10</f>
        <v>2.8954156656069236</v>
      </c>
      <c r="P7" s="237">
        <f t="shared" ref="P7" si="5">(J7/D7)*10</f>
        <v>3.0292929019430304</v>
      </c>
      <c r="Q7" s="53">
        <f>(P7-O7)/O7</f>
        <v>4.6237656971453864E-2</v>
      </c>
    </row>
    <row r="8" spans="1:20" ht="20.100000000000001" customHeight="1" x14ac:dyDescent="0.25">
      <c r="A8" s="8" t="s">
        <v>4</v>
      </c>
      <c r="C8" s="19">
        <v>105290.11999999994</v>
      </c>
      <c r="D8" s="140">
        <v>94538.859999999928</v>
      </c>
      <c r="E8" s="214">
        <f t="shared" ref="E8:E19" si="6">C8/$C$20</f>
        <v>0.20274204597974088</v>
      </c>
      <c r="F8" s="215">
        <f t="shared" ref="F8:F19" si="7">D8/$D$20</f>
        <v>0.18958774516027513</v>
      </c>
      <c r="G8" s="52">
        <f>(D8-C8)/C8</f>
        <v>-0.10211081533576005</v>
      </c>
      <c r="I8" s="19">
        <v>35071.48700000003</v>
      </c>
      <c r="J8" s="140">
        <v>33624.714000000014</v>
      </c>
      <c r="K8" s="227">
        <f t="shared" ref="K8:K19" si="8">I8/$I$20</f>
        <v>0.26541898795951763</v>
      </c>
      <c r="L8" s="228">
        <f t="shared" ref="L8:L19" si="9">J8/$J$20</f>
        <v>0.26206600535894281</v>
      </c>
      <c r="M8" s="52">
        <f>(J8-I8)/I8</f>
        <v>-4.1252114573870631E-2</v>
      </c>
      <c r="O8" s="27">
        <f t="shared" ref="O8:O20" si="10">(I8/C8)*10</f>
        <v>3.3309380785205729</v>
      </c>
      <c r="P8" s="143">
        <f t="shared" ref="P8:P20" si="11">(J8/D8)*10</f>
        <v>3.5567082150133862</v>
      </c>
      <c r="Q8" s="52">
        <f>(P8-O8)/O8</f>
        <v>6.7779745876599573E-2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107201.35999999999</v>
      </c>
      <c r="D9" s="140">
        <v>112652.62999999999</v>
      </c>
      <c r="E9" s="214">
        <f t="shared" si="6"/>
        <v>0.20642224605889672</v>
      </c>
      <c r="F9" s="215">
        <f t="shared" si="7"/>
        <v>0.22591300665223571</v>
      </c>
      <c r="G9" s="52">
        <f>(D9-C9)/C9</f>
        <v>5.0850754132223737E-2</v>
      </c>
      <c r="I9" s="19">
        <v>26453.628999999983</v>
      </c>
      <c r="J9" s="140">
        <v>29139.656999999996</v>
      </c>
      <c r="K9" s="227">
        <f t="shared" si="8"/>
        <v>0.20019953636515428</v>
      </c>
      <c r="L9" s="228">
        <f t="shared" si="9"/>
        <v>0.22711014010467867</v>
      </c>
      <c r="M9" s="52">
        <f>(J9-I9)/I9</f>
        <v>0.10153722198190708</v>
      </c>
      <c r="O9" s="27">
        <f t="shared" si="10"/>
        <v>2.467657966279531</v>
      </c>
      <c r="P9" s="143">
        <f t="shared" si="11"/>
        <v>2.5866823526445852</v>
      </c>
      <c r="Q9" s="52">
        <f t="shared" ref="Q9:Q20" si="12">(P9-O9)/O9</f>
        <v>4.8233745515593618E-2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212491.47999999992</v>
      </c>
      <c r="D10" s="210">
        <f>D11+D12</f>
        <v>207191.48999999993</v>
      </c>
      <c r="E10" s="216">
        <f t="shared" si="6"/>
        <v>0.40916429203863763</v>
      </c>
      <c r="F10" s="217">
        <f t="shared" si="7"/>
        <v>0.41550075181251089</v>
      </c>
      <c r="G10" s="53">
        <f>(D10-C10)/C10</f>
        <v>-2.4942129444436984E-2</v>
      </c>
      <c r="I10" s="224">
        <f>I11+I12</f>
        <v>22082.254999999994</v>
      </c>
      <c r="J10" s="225">
        <f>J11+J12</f>
        <v>22005.951000000019</v>
      </c>
      <c r="K10" s="229">
        <f t="shared" si="8"/>
        <v>0.16711723041466681</v>
      </c>
      <c r="L10" s="230">
        <f t="shared" si="9"/>
        <v>0.17151109962436067</v>
      </c>
      <c r="M10" s="53">
        <f>(J10-I10)/I10</f>
        <v>-3.4554442016893039E-3</v>
      </c>
      <c r="O10" s="63">
        <f t="shared" si="10"/>
        <v>1.0392066072484414</v>
      </c>
      <c r="P10" s="237">
        <f t="shared" si="11"/>
        <v>1.0621068944482239</v>
      </c>
      <c r="Q10" s="53">
        <f t="shared" si="12"/>
        <v>2.2036317937216318E-2</v>
      </c>
      <c r="T10" s="2"/>
    </row>
    <row r="11" spans="1:20" ht="20.100000000000001" customHeight="1" x14ac:dyDescent="0.25">
      <c r="A11" s="8"/>
      <c r="B11" t="s">
        <v>6</v>
      </c>
      <c r="C11" s="19">
        <v>105290.11999999994</v>
      </c>
      <c r="D11" s="140">
        <v>94538.859999999928</v>
      </c>
      <c r="E11" s="214">
        <f t="shared" si="6"/>
        <v>0.20274204597974088</v>
      </c>
      <c r="F11" s="215">
        <f t="shared" si="7"/>
        <v>0.18958774516027513</v>
      </c>
      <c r="G11" s="52">
        <f t="shared" ref="G11:G19" si="13">(D11-C11)/C11</f>
        <v>-0.10211081533576005</v>
      </c>
      <c r="I11" s="19">
        <v>20505.739999999994</v>
      </c>
      <c r="J11" s="140">
        <v>20713.481000000018</v>
      </c>
      <c r="K11" s="227">
        <f t="shared" si="8"/>
        <v>0.15518625595090943</v>
      </c>
      <c r="L11" s="228">
        <f t="shared" si="9"/>
        <v>0.16143778123282659</v>
      </c>
      <c r="M11" s="52">
        <f t="shared" ref="M11:M19" si="14">(J11-I11)/I11</f>
        <v>1.0130870673285806E-2</v>
      </c>
      <c r="O11" s="27">
        <f t="shared" si="10"/>
        <v>1.9475464554509014</v>
      </c>
      <c r="P11" s="143">
        <f t="shared" si="11"/>
        <v>2.1910017742968377</v>
      </c>
      <c r="Q11" s="52">
        <f t="shared" si="12"/>
        <v>0.12500616771658515</v>
      </c>
    </row>
    <row r="12" spans="1:20" ht="20.100000000000001" customHeight="1" x14ac:dyDescent="0.25">
      <c r="A12" s="8"/>
      <c r="B12" t="s">
        <v>39</v>
      </c>
      <c r="C12" s="19">
        <v>107201.35999999999</v>
      </c>
      <c r="D12" s="140">
        <v>112652.62999999999</v>
      </c>
      <c r="E12" s="218">
        <f t="shared" si="6"/>
        <v>0.20642224605889672</v>
      </c>
      <c r="F12" s="219">
        <f t="shared" si="7"/>
        <v>0.22591300665223571</v>
      </c>
      <c r="G12" s="52">
        <f t="shared" si="13"/>
        <v>5.0850754132223737E-2</v>
      </c>
      <c r="I12" s="19">
        <v>1576.5149999999999</v>
      </c>
      <c r="J12" s="140">
        <v>1292.4699999999996</v>
      </c>
      <c r="K12" s="231">
        <f t="shared" si="8"/>
        <v>1.193097446375737E-2</v>
      </c>
      <c r="L12" s="232">
        <f t="shared" si="9"/>
        <v>1.0073318391534053E-2</v>
      </c>
      <c r="M12" s="52">
        <f t="shared" si="14"/>
        <v>-0.18017272274605717</v>
      </c>
      <c r="O12" s="27">
        <f t="shared" si="10"/>
        <v>0.14706110071737896</v>
      </c>
      <c r="P12" s="143">
        <f t="shared" si="11"/>
        <v>0.11473056598856143</v>
      </c>
      <c r="Q12" s="52">
        <f t="shared" si="12"/>
        <v>-0.21984423189481039</v>
      </c>
    </row>
    <row r="13" spans="1:20" ht="20.100000000000001" customHeight="1" x14ac:dyDescent="0.25">
      <c r="A13" s="23" t="s">
        <v>130</v>
      </c>
      <c r="B13" s="15"/>
      <c r="C13" s="78">
        <f>SUM(C14:C16)</f>
        <v>86700.079999999973</v>
      </c>
      <c r="D13" s="210">
        <f>SUM(D14:D16)</f>
        <v>77265.11000000003</v>
      </c>
      <c r="E13" s="216">
        <f t="shared" si="6"/>
        <v>0.16694587873778866</v>
      </c>
      <c r="F13" s="217">
        <f t="shared" si="7"/>
        <v>0.15494705546968349</v>
      </c>
      <c r="G13" s="53">
        <f t="shared" si="13"/>
        <v>-0.1088230829775468</v>
      </c>
      <c r="I13" s="224">
        <f>SUM(I14:I16)</f>
        <v>45511.72</v>
      </c>
      <c r="J13" s="225">
        <f>SUM(J14:J16)</f>
        <v>41023.354999999996</v>
      </c>
      <c r="K13" s="229">
        <f t="shared" si="8"/>
        <v>0.34443006829727318</v>
      </c>
      <c r="L13" s="230">
        <f t="shared" si="9"/>
        <v>0.31972990971080995</v>
      </c>
      <c r="M13" s="53">
        <f t="shared" si="14"/>
        <v>-9.8619981842039919E-2</v>
      </c>
      <c r="O13" s="63">
        <f t="shared" si="10"/>
        <v>5.2493284896622949</v>
      </c>
      <c r="P13" s="237">
        <f t="shared" si="11"/>
        <v>5.309428149393689</v>
      </c>
      <c r="Q13" s="53">
        <f t="shared" si="12"/>
        <v>1.1449018641098697E-2</v>
      </c>
    </row>
    <row r="14" spans="1:20" ht="20.100000000000001" customHeight="1" x14ac:dyDescent="0.25">
      <c r="A14" s="8"/>
      <c r="B14" s="3" t="s">
        <v>7</v>
      </c>
      <c r="C14" s="31">
        <v>81544.209999999977</v>
      </c>
      <c r="D14" s="141">
        <v>71863.680000000022</v>
      </c>
      <c r="E14" s="214">
        <f t="shared" si="6"/>
        <v>0.15701796116484293</v>
      </c>
      <c r="F14" s="215">
        <f t="shared" si="7"/>
        <v>0.14411505543984321</v>
      </c>
      <c r="G14" s="52">
        <f t="shared" si="13"/>
        <v>-0.11871511171669893</v>
      </c>
      <c r="I14" s="31">
        <v>42255.968000000001</v>
      </c>
      <c r="J14" s="141">
        <v>37813.624999999993</v>
      </c>
      <c r="K14" s="227">
        <f t="shared" si="8"/>
        <v>0.31979072520676849</v>
      </c>
      <c r="L14" s="228">
        <f t="shared" si="9"/>
        <v>0.29471375286317814</v>
      </c>
      <c r="M14" s="52">
        <f t="shared" si="14"/>
        <v>-0.10512936302867344</v>
      </c>
      <c r="O14" s="27">
        <f t="shared" si="10"/>
        <v>5.1819703692021797</v>
      </c>
      <c r="P14" s="143">
        <f t="shared" si="11"/>
        <v>5.2618548062108674</v>
      </c>
      <c r="Q14" s="52">
        <f t="shared" si="12"/>
        <v>1.541584210582563E-2</v>
      </c>
      <c r="S14" s="119"/>
    </row>
    <row r="15" spans="1:20" ht="20.100000000000001" customHeight="1" x14ac:dyDescent="0.25">
      <c r="A15" s="8"/>
      <c r="B15" s="3" t="s">
        <v>8</v>
      </c>
      <c r="C15" s="31">
        <v>3414.5699999999993</v>
      </c>
      <c r="D15" s="141">
        <v>2860.4300000000007</v>
      </c>
      <c r="E15" s="214">
        <f t="shared" si="6"/>
        <v>6.5749465186386346E-3</v>
      </c>
      <c r="F15" s="215">
        <f t="shared" si="7"/>
        <v>5.7362916570900726E-3</v>
      </c>
      <c r="G15" s="52">
        <f t="shared" si="13"/>
        <v>-0.16228690581830177</v>
      </c>
      <c r="I15" s="31">
        <v>2812.297</v>
      </c>
      <c r="J15" s="141">
        <v>2670.9589999999998</v>
      </c>
      <c r="K15" s="227">
        <f t="shared" si="8"/>
        <v>2.1283301263547421E-2</v>
      </c>
      <c r="L15" s="228">
        <f t="shared" si="9"/>
        <v>2.0817056038231762E-2</v>
      </c>
      <c r="M15" s="52">
        <f t="shared" si="14"/>
        <v>-5.0257138559689885E-2</v>
      </c>
      <c r="O15" s="27">
        <f t="shared" si="10"/>
        <v>8.2361673651440768</v>
      </c>
      <c r="P15" s="143">
        <f t="shared" si="11"/>
        <v>9.3376135755812903</v>
      </c>
      <c r="Q15" s="52">
        <f t="shared" si="12"/>
        <v>0.13373285918139496</v>
      </c>
    </row>
    <row r="16" spans="1:20" ht="20.100000000000001" customHeight="1" x14ac:dyDescent="0.25">
      <c r="A16" s="32"/>
      <c r="B16" s="33" t="s">
        <v>9</v>
      </c>
      <c r="C16" s="211">
        <v>1741.2999999999995</v>
      </c>
      <c r="D16" s="212">
        <v>2541.0000000000005</v>
      </c>
      <c r="E16" s="218">
        <f t="shared" si="6"/>
        <v>3.3529710543071171E-3</v>
      </c>
      <c r="F16" s="219">
        <f t="shared" si="7"/>
        <v>5.0957083727502066E-3</v>
      </c>
      <c r="G16" s="52">
        <f t="shared" si="13"/>
        <v>0.45925457991156099</v>
      </c>
      <c r="I16" s="211">
        <v>443.45500000000004</v>
      </c>
      <c r="J16" s="212">
        <v>538.7710000000003</v>
      </c>
      <c r="K16" s="231">
        <f t="shared" si="8"/>
        <v>3.3560418269572602E-3</v>
      </c>
      <c r="L16" s="232">
        <f t="shared" si="9"/>
        <v>4.1991008093999844E-3</v>
      </c>
      <c r="M16" s="52">
        <f t="shared" si="14"/>
        <v>0.21493950908209458</v>
      </c>
      <c r="O16" s="27">
        <f t="shared" si="10"/>
        <v>2.5466892551541958</v>
      </c>
      <c r="P16" s="143">
        <f t="shared" si="11"/>
        <v>2.1203109012199932</v>
      </c>
      <c r="Q16" s="52">
        <f t="shared" si="12"/>
        <v>-0.16742457018313622</v>
      </c>
    </row>
    <row r="17" spans="1:17" ht="20.100000000000001" customHeight="1" x14ac:dyDescent="0.25">
      <c r="A17" s="8" t="s">
        <v>131</v>
      </c>
      <c r="B17" s="3"/>
      <c r="C17" s="19">
        <v>769.50000000000023</v>
      </c>
      <c r="D17" s="140">
        <v>427.96000000000004</v>
      </c>
      <c r="E17" s="214">
        <f t="shared" si="6"/>
        <v>1.481715515011387E-3</v>
      </c>
      <c r="F17" s="215">
        <f t="shared" si="7"/>
        <v>8.5822878992608347E-4</v>
      </c>
      <c r="G17" s="54">
        <f t="shared" si="13"/>
        <v>-0.44384665367121517</v>
      </c>
      <c r="I17" s="31">
        <v>562.52499999999998</v>
      </c>
      <c r="J17" s="141">
        <v>289.45600000000002</v>
      </c>
      <c r="K17" s="227">
        <f t="shared" si="8"/>
        <v>4.2571567097205634E-3</v>
      </c>
      <c r="L17" s="228">
        <f t="shared" si="9"/>
        <v>2.2559768879276748E-3</v>
      </c>
      <c r="M17" s="54">
        <f t="shared" si="14"/>
        <v>-0.48543442513666052</v>
      </c>
      <c r="O17" s="238">
        <f t="shared" si="10"/>
        <v>7.3102664067576324</v>
      </c>
      <c r="P17" s="239">
        <f t="shared" si="11"/>
        <v>6.7636227684830352</v>
      </c>
      <c r="Q17" s="54">
        <f t="shared" si="12"/>
        <v>-7.4777526270352904E-2</v>
      </c>
    </row>
    <row r="18" spans="1:17" ht="20.100000000000001" customHeight="1" x14ac:dyDescent="0.25">
      <c r="A18" s="8" t="s">
        <v>10</v>
      </c>
      <c r="C18" s="19">
        <v>3542.4200000000005</v>
      </c>
      <c r="D18" s="140">
        <v>2377.7800000000007</v>
      </c>
      <c r="E18" s="214">
        <f t="shared" si="6"/>
        <v>6.8211288819839339E-3</v>
      </c>
      <c r="F18" s="215">
        <f t="shared" si="7"/>
        <v>4.7683878215497785E-3</v>
      </c>
      <c r="G18" s="52">
        <f t="shared" si="13"/>
        <v>-0.32876959818429202</v>
      </c>
      <c r="I18" s="19">
        <v>1792.4790000000003</v>
      </c>
      <c r="J18" s="140">
        <v>1268.3089999999995</v>
      </c>
      <c r="K18" s="227">
        <f t="shared" si="8"/>
        <v>1.356537754212383E-2</v>
      </c>
      <c r="L18" s="228">
        <f t="shared" si="9"/>
        <v>9.8850111614568713E-3</v>
      </c>
      <c r="M18" s="52">
        <f t="shared" si="14"/>
        <v>-0.29242741477027107</v>
      </c>
      <c r="O18" s="27">
        <f t="shared" si="10"/>
        <v>5.0600408760113149</v>
      </c>
      <c r="P18" s="143">
        <f t="shared" si="11"/>
        <v>5.3340048280328674</v>
      </c>
      <c r="Q18" s="52">
        <f t="shared" si="12"/>
        <v>5.4142636143585929E-2</v>
      </c>
    </row>
    <row r="19" spans="1:17" ht="20.100000000000001" customHeight="1" thickBot="1" x14ac:dyDescent="0.3">
      <c r="A19" s="8" t="s">
        <v>11</v>
      </c>
      <c r="B19" s="10"/>
      <c r="C19" s="21">
        <v>3335.4999999999991</v>
      </c>
      <c r="D19" s="142">
        <v>4201.08</v>
      </c>
      <c r="E19" s="220">
        <f t="shared" si="6"/>
        <v>6.4226927879408426E-3</v>
      </c>
      <c r="F19" s="221">
        <f t="shared" si="7"/>
        <v>8.4248242938187463E-3</v>
      </c>
      <c r="G19" s="55">
        <f t="shared" si="13"/>
        <v>0.25950532154099865</v>
      </c>
      <c r="I19" s="21">
        <v>662.22000000000014</v>
      </c>
      <c r="J19" s="142">
        <v>954.8370000000001</v>
      </c>
      <c r="K19" s="233">
        <f t="shared" si="8"/>
        <v>5.0116427115437581E-3</v>
      </c>
      <c r="L19" s="234">
        <f t="shared" si="9"/>
        <v>7.4418571518234111E-3</v>
      </c>
      <c r="M19" s="55">
        <f t="shared" si="14"/>
        <v>0.44187279151943448</v>
      </c>
      <c r="O19" s="240">
        <f t="shared" si="10"/>
        <v>1.9853695098186188</v>
      </c>
      <c r="P19" s="241">
        <f t="shared" si="11"/>
        <v>2.2728369847753438</v>
      </c>
      <c r="Q19" s="55">
        <f t="shared" si="12"/>
        <v>0.14479293327265194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519330.45999999979</v>
      </c>
      <c r="D20" s="145">
        <f>D8+D9+D10+D13+D17+D18+D19</f>
        <v>498654.91</v>
      </c>
      <c r="E20" s="222">
        <f>E8+E9+E10+E13+E17+E18+E19</f>
        <v>1</v>
      </c>
      <c r="F20" s="223">
        <f>F8+F9+F10+F13+F17+F18+F19</f>
        <v>0.99999999999999978</v>
      </c>
      <c r="G20" s="55">
        <f>(D20-C20)/C20</f>
        <v>-3.9811934004409875E-2</v>
      </c>
      <c r="H20" s="1"/>
      <c r="I20" s="213">
        <f>I8+I9+I10+I13+I17+I18+I19</f>
        <v>132136.315</v>
      </c>
      <c r="J20" s="226">
        <f>J8+J9+J10+J13+J17+J18+J19</f>
        <v>128306.27900000002</v>
      </c>
      <c r="K20" s="235">
        <f>K8+K9+K10+K13+K17+K18+K19</f>
        <v>1</v>
      </c>
      <c r="L20" s="236">
        <f>L8+L9+L10+L13+L17+L18+L19</f>
        <v>1</v>
      </c>
      <c r="M20" s="55">
        <f>(J20-I20)/I20</f>
        <v>-2.8985491233049582E-2</v>
      </c>
      <c r="N20" s="1"/>
      <c r="O20" s="24">
        <f t="shared" si="10"/>
        <v>2.5443590387515509</v>
      </c>
      <c r="P20" s="242">
        <f t="shared" si="11"/>
        <v>2.5730475410339393</v>
      </c>
      <c r="Q20" s="55">
        <f t="shared" si="12"/>
        <v>1.1275335691799645E-2</v>
      </c>
    </row>
    <row r="21" spans="1:17" x14ac:dyDescent="0.25">
      <c r="J21" s="272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27" t="s">
        <v>2</v>
      </c>
      <c r="B24" s="320"/>
      <c r="C24" s="342" t="s">
        <v>1</v>
      </c>
      <c r="D24" s="343"/>
      <c r="E24" s="340" t="s">
        <v>105</v>
      </c>
      <c r="F24" s="340"/>
      <c r="G24" s="130" t="s">
        <v>0</v>
      </c>
      <c r="I24" s="344">
        <v>1000</v>
      </c>
      <c r="J24" s="343"/>
      <c r="K24" s="340" t="s">
        <v>105</v>
      </c>
      <c r="L24" s="340"/>
      <c r="M24" s="130" t="s">
        <v>0</v>
      </c>
      <c r="O24" s="350" t="s">
        <v>22</v>
      </c>
      <c r="P24" s="340"/>
      <c r="Q24" s="130" t="s">
        <v>0</v>
      </c>
    </row>
    <row r="25" spans="1:17" ht="15" customHeight="1" x14ac:dyDescent="0.25">
      <c r="A25" s="341"/>
      <c r="B25" s="321"/>
      <c r="C25" s="345" t="str">
        <f>C5</f>
        <v>jan-fev</v>
      </c>
      <c r="D25" s="346"/>
      <c r="E25" s="347" t="str">
        <f>C5</f>
        <v>jan-fev</v>
      </c>
      <c r="F25" s="347"/>
      <c r="G25" s="131" t="str">
        <f>G5</f>
        <v>2023 /2022</v>
      </c>
      <c r="I25" s="348" t="str">
        <f>C5</f>
        <v>jan-fev</v>
      </c>
      <c r="J25" s="346"/>
      <c r="K25" s="336" t="str">
        <f>C5</f>
        <v>jan-fev</v>
      </c>
      <c r="L25" s="337"/>
      <c r="M25" s="131" t="str">
        <f>G5</f>
        <v>2023 /2022</v>
      </c>
      <c r="O25" s="348" t="str">
        <f>C5</f>
        <v>jan-fev</v>
      </c>
      <c r="P25" s="346"/>
      <c r="Q25" s="131" t="str">
        <f>G5</f>
        <v>2023 /2022</v>
      </c>
    </row>
    <row r="26" spans="1:17" ht="19.5" customHeight="1" x14ac:dyDescent="0.25">
      <c r="A26" s="341"/>
      <c r="B26" s="321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86608.99</v>
      </c>
      <c r="D27" s="210">
        <f>D28+D29</f>
        <v>84809.709999999992</v>
      </c>
      <c r="E27" s="216">
        <f>C27/$C$40</f>
        <v>0.41715841054097091</v>
      </c>
      <c r="F27" s="217">
        <f>D27/$D$40</f>
        <v>0.44076729423773142</v>
      </c>
      <c r="G27" s="53">
        <f>(D27-C27)/C27</f>
        <v>-2.0774748672164556E-2</v>
      </c>
      <c r="I27" s="78">
        <f>I28+I29</f>
        <v>22082.543999999994</v>
      </c>
      <c r="J27" s="210">
        <f>J28+J29</f>
        <v>22413.21799999999</v>
      </c>
      <c r="K27" s="216">
        <f>I27/$I$40</f>
        <v>0.37617251628172588</v>
      </c>
      <c r="L27" s="217">
        <f>J27/$J$40</f>
        <v>0.40313059980602134</v>
      </c>
      <c r="M27" s="53">
        <f>(J27-I27)/I27</f>
        <v>1.4974452218910807E-2</v>
      </c>
      <c r="O27" s="63">
        <f t="shared" ref="O27" si="15">(I27/C27)*10</f>
        <v>2.5496826599640516</v>
      </c>
      <c r="P27" s="237">
        <f t="shared" ref="P27" si="16">(J27/D27)*10</f>
        <v>2.6427655512558634</v>
      </c>
      <c r="Q27" s="53">
        <f>(P27-O27)/O27</f>
        <v>3.6507637892914953E-2</v>
      </c>
    </row>
    <row r="28" spans="1:17" ht="20.100000000000001" customHeight="1" x14ac:dyDescent="0.25">
      <c r="A28" s="8" t="s">
        <v>4</v>
      </c>
      <c r="C28" s="19">
        <v>42748.020000000004</v>
      </c>
      <c r="D28" s="140">
        <v>37341.080000000009</v>
      </c>
      <c r="E28" s="214">
        <f>C28/$C$40</f>
        <v>0.20589890353153448</v>
      </c>
      <c r="F28" s="215">
        <f>D28/$D$40</f>
        <v>0.19406653784707759</v>
      </c>
      <c r="G28" s="52">
        <f>(D28-C28)/C28</f>
        <v>-0.12648398686067786</v>
      </c>
      <c r="I28" s="19">
        <v>11950.876999999993</v>
      </c>
      <c r="J28" s="140">
        <v>10636.413999999995</v>
      </c>
      <c r="K28" s="214">
        <f>I28/$I$40</f>
        <v>0.20358123017272836</v>
      </c>
      <c r="L28" s="215">
        <f>J28/$J$40</f>
        <v>0.19130960826799448</v>
      </c>
      <c r="M28" s="52">
        <f>(J28-I28)/I28</f>
        <v>-0.10998883178196869</v>
      </c>
      <c r="O28" s="27">
        <f t="shared" ref="O28:O40" si="17">(I28/C28)*10</f>
        <v>2.7956562666528164</v>
      </c>
      <c r="P28" s="143">
        <f t="shared" ref="P28:P40" si="18">(J28/D28)*10</f>
        <v>2.8484484112403803</v>
      </c>
      <c r="Q28" s="52">
        <f>(P28-O28)/O28</f>
        <v>1.8883632160820278E-2</v>
      </c>
    </row>
    <row r="29" spans="1:17" ht="20.100000000000001" customHeight="1" x14ac:dyDescent="0.25">
      <c r="A29" s="8" t="s">
        <v>5</v>
      </c>
      <c r="C29" s="19">
        <v>43860.97</v>
      </c>
      <c r="D29" s="140">
        <v>47468.62999999999</v>
      </c>
      <c r="E29" s="214">
        <f>C29/$C$40</f>
        <v>0.21125950700943641</v>
      </c>
      <c r="F29" s="215">
        <f>D29/$D$40</f>
        <v>0.24670075639065389</v>
      </c>
      <c r="G29" s="52">
        <f t="shared" ref="G29:G40" si="19">(D29-C29)/C29</f>
        <v>8.2252170893621107E-2</v>
      </c>
      <c r="I29" s="19">
        <v>10131.666999999999</v>
      </c>
      <c r="J29" s="140">
        <v>11776.803999999995</v>
      </c>
      <c r="K29" s="214">
        <f t="shared" ref="K29:K39" si="20">I29/$I$40</f>
        <v>0.17259128610899746</v>
      </c>
      <c r="L29" s="215">
        <f t="shared" ref="L29:L39" si="21">J29/$J$40</f>
        <v>0.21182099153802686</v>
      </c>
      <c r="M29" s="52">
        <f t="shared" ref="M29:M40" si="22">(J29-I29)/I29</f>
        <v>0.16237574724870008</v>
      </c>
      <c r="O29" s="27">
        <f t="shared" si="17"/>
        <v>2.3099505095304549</v>
      </c>
      <c r="P29" s="143">
        <f t="shared" si="18"/>
        <v>2.480965639834138</v>
      </c>
      <c r="Q29" s="52">
        <f t="shared" ref="Q29:Q38" si="23">(P29-O29)/O29</f>
        <v>7.4034110080759025E-2</v>
      </c>
    </row>
    <row r="30" spans="1:17" ht="20.100000000000001" customHeight="1" x14ac:dyDescent="0.25">
      <c r="A30" s="23" t="s">
        <v>38</v>
      </c>
      <c r="B30" s="15"/>
      <c r="C30" s="78">
        <f>C31+C32</f>
        <v>53294.159999999989</v>
      </c>
      <c r="D30" s="210">
        <f>D31+D32</f>
        <v>45535.669999999976</v>
      </c>
      <c r="E30" s="216">
        <f>C30/$C$40</f>
        <v>0.25669514304134228</v>
      </c>
      <c r="F30" s="217">
        <f>D30/$D$40</f>
        <v>0.2366549072883545</v>
      </c>
      <c r="G30" s="53">
        <f>(D30-C30)/C30</f>
        <v>-0.14557861499271241</v>
      </c>
      <c r="I30" s="78">
        <f>I31+I32</f>
        <v>7507.934000000002</v>
      </c>
      <c r="J30" s="210">
        <f>J31+J32</f>
        <v>6567.6420000000007</v>
      </c>
      <c r="K30" s="216">
        <f t="shared" si="20"/>
        <v>0.12789642465365969</v>
      </c>
      <c r="L30" s="217">
        <f t="shared" si="21"/>
        <v>0.11812750220745719</v>
      </c>
      <c r="M30" s="53">
        <f t="shared" si="22"/>
        <v>-0.12523977967840436</v>
      </c>
      <c r="O30" s="63">
        <f t="shared" si="17"/>
        <v>1.4087723683045204</v>
      </c>
      <c r="P30" s="237">
        <f t="shared" si="18"/>
        <v>1.4423070968320009</v>
      </c>
      <c r="Q30" s="53">
        <f t="shared" si="23"/>
        <v>2.3804220810946262E-2</v>
      </c>
    </row>
    <row r="31" spans="1:17" ht="20.100000000000001" customHeight="1" x14ac:dyDescent="0.25">
      <c r="A31" s="8"/>
      <c r="B31" t="s">
        <v>6</v>
      </c>
      <c r="C31" s="31">
        <v>47057.849999999984</v>
      </c>
      <c r="D31" s="141">
        <v>43387.529999999977</v>
      </c>
      <c r="E31" s="214">
        <f t="shared" ref="E31:E38" si="24">C31/$C$40</f>
        <v>0.22665750875833351</v>
      </c>
      <c r="F31" s="215">
        <f t="shared" ref="F31:F38" si="25">D31/$D$40</f>
        <v>0.22549073922972254</v>
      </c>
      <c r="G31" s="52">
        <f>(D31-C31)/C31</f>
        <v>-7.7995913540461537E-2</v>
      </c>
      <c r="I31" s="31">
        <v>6484.1600000000017</v>
      </c>
      <c r="J31" s="141">
        <v>6121.023000000001</v>
      </c>
      <c r="K31" s="214">
        <f>I31/$I$40</f>
        <v>0.11045660242648296</v>
      </c>
      <c r="L31" s="215">
        <f>J31/$J$40</f>
        <v>0.11009448413058998</v>
      </c>
      <c r="M31" s="52">
        <f>(J31-I31)/I31</f>
        <v>-5.6003707496422132E-2</v>
      </c>
      <c r="O31" s="27">
        <f t="shared" si="17"/>
        <v>1.3779125055649597</v>
      </c>
      <c r="P31" s="143">
        <f t="shared" si="18"/>
        <v>1.4107793183894091</v>
      </c>
      <c r="Q31" s="52">
        <f t="shared" si="23"/>
        <v>2.385261233330167E-2</v>
      </c>
    </row>
    <row r="32" spans="1:17" ht="20.100000000000001" customHeight="1" x14ac:dyDescent="0.25">
      <c r="A32" s="8"/>
      <c r="B32" t="s">
        <v>39</v>
      </c>
      <c r="C32" s="31">
        <v>6236.3100000000013</v>
      </c>
      <c r="D32" s="141">
        <v>2148.1399999999994</v>
      </c>
      <c r="E32" s="218">
        <f t="shared" si="24"/>
        <v>3.0037634283008756E-2</v>
      </c>
      <c r="F32" s="219">
        <f t="shared" si="25"/>
        <v>1.1164168058631969E-2</v>
      </c>
      <c r="G32" s="52">
        <f>(D32-C32)/C32</f>
        <v>-0.65554310160976614</v>
      </c>
      <c r="I32" s="31">
        <v>1023.7740000000006</v>
      </c>
      <c r="J32" s="141">
        <v>446.61899999999991</v>
      </c>
      <c r="K32" s="218">
        <f>I32/$I$40</f>
        <v>1.7439822227176719E-2</v>
      </c>
      <c r="L32" s="219">
        <f>J32/$J$40</f>
        <v>8.0330180768672082E-3</v>
      </c>
      <c r="M32" s="52">
        <f>(J32-I32)/I32</f>
        <v>-0.56375235159322301</v>
      </c>
      <c r="O32" s="27">
        <f t="shared" si="17"/>
        <v>1.641634235629724</v>
      </c>
      <c r="P32" s="143">
        <f t="shared" si="18"/>
        <v>2.0790963345033378</v>
      </c>
      <c r="Q32" s="52">
        <f t="shared" si="23"/>
        <v>0.26647963923937362</v>
      </c>
    </row>
    <row r="33" spans="1:17" ht="20.100000000000001" customHeight="1" x14ac:dyDescent="0.25">
      <c r="A33" s="23" t="s">
        <v>130</v>
      </c>
      <c r="B33" s="15"/>
      <c r="C33" s="78">
        <f>SUM(C34:C36)</f>
        <v>65497.350000000006</v>
      </c>
      <c r="D33" s="210">
        <f>SUM(D34:D36)</f>
        <v>59490.65</v>
      </c>
      <c r="E33" s="216">
        <f t="shared" si="24"/>
        <v>0.31547268269316686</v>
      </c>
      <c r="F33" s="217">
        <f t="shared" si="25"/>
        <v>0.30918078640929086</v>
      </c>
      <c r="G33" s="53">
        <f t="shared" si="19"/>
        <v>-9.1709053877752369E-2</v>
      </c>
      <c r="I33" s="78">
        <f>SUM(I34:I36)</f>
        <v>28233.725000000002</v>
      </c>
      <c r="J33" s="210">
        <f>SUM(J34:J36)</f>
        <v>25814.071000000004</v>
      </c>
      <c r="K33" s="216">
        <f t="shared" si="20"/>
        <v>0.48095687604001941</v>
      </c>
      <c r="L33" s="217">
        <f t="shared" si="21"/>
        <v>0.46429932219751874</v>
      </c>
      <c r="M33" s="53">
        <f t="shared" si="22"/>
        <v>-8.5700841812406919E-2</v>
      </c>
      <c r="O33" s="63">
        <f t="shared" si="17"/>
        <v>4.3106667674341024</v>
      </c>
      <c r="P33" s="237">
        <f t="shared" si="18"/>
        <v>4.3391811990623737</v>
      </c>
      <c r="Q33" s="53">
        <f t="shared" si="23"/>
        <v>6.6148540740123864E-3</v>
      </c>
    </row>
    <row r="34" spans="1:17" ht="20.100000000000001" customHeight="1" x14ac:dyDescent="0.25">
      <c r="A34" s="8"/>
      <c r="B34" s="3" t="s">
        <v>7</v>
      </c>
      <c r="C34" s="31">
        <v>62092.210000000006</v>
      </c>
      <c r="D34" s="141">
        <v>55506.979999999996</v>
      </c>
      <c r="E34" s="214">
        <f t="shared" si="24"/>
        <v>0.29907158172120674</v>
      </c>
      <c r="F34" s="215">
        <f t="shared" si="25"/>
        <v>0.28847712586103497</v>
      </c>
      <c r="G34" s="52">
        <f t="shared" si="19"/>
        <v>-0.10605565496863471</v>
      </c>
      <c r="I34" s="31">
        <v>27018.212000000003</v>
      </c>
      <c r="J34" s="141">
        <v>24474.788000000004</v>
      </c>
      <c r="K34" s="214">
        <f t="shared" si="20"/>
        <v>0.46025081138627527</v>
      </c>
      <c r="L34" s="215">
        <f t="shared" si="21"/>
        <v>0.44021059209637897</v>
      </c>
      <c r="M34" s="52">
        <f t="shared" si="22"/>
        <v>-9.4137391475053886E-2</v>
      </c>
      <c r="O34" s="27">
        <f t="shared" si="17"/>
        <v>4.3513046161507223</v>
      </c>
      <c r="P34" s="143">
        <f t="shared" si="18"/>
        <v>4.4093171705612537</v>
      </c>
      <c r="Q34" s="52">
        <f t="shared" si="23"/>
        <v>1.3332220914896751E-2</v>
      </c>
    </row>
    <row r="35" spans="1:17" ht="20.100000000000001" customHeight="1" x14ac:dyDescent="0.25">
      <c r="A35" s="8"/>
      <c r="B35" s="3" t="s">
        <v>8</v>
      </c>
      <c r="C35" s="31">
        <v>1779.9299999999996</v>
      </c>
      <c r="D35" s="141">
        <v>1706.5499999999997</v>
      </c>
      <c r="E35" s="214">
        <f t="shared" si="24"/>
        <v>8.573160472996973E-3</v>
      </c>
      <c r="F35" s="215">
        <f t="shared" si="25"/>
        <v>8.8691663487754004E-3</v>
      </c>
      <c r="G35" s="52">
        <f t="shared" si="19"/>
        <v>-4.1226340361699559E-2</v>
      </c>
      <c r="I35" s="31">
        <v>861.33099999999979</v>
      </c>
      <c r="J35" s="141">
        <v>951.80800000000011</v>
      </c>
      <c r="K35" s="214">
        <f t="shared" si="20"/>
        <v>1.4672632357098675E-2</v>
      </c>
      <c r="L35" s="215">
        <f t="shared" si="21"/>
        <v>1.7119493057184815E-2</v>
      </c>
      <c r="M35" s="52">
        <f t="shared" si="22"/>
        <v>0.10504324121621111</v>
      </c>
      <c r="O35" s="27">
        <f t="shared" si="17"/>
        <v>4.8391285050535693</v>
      </c>
      <c r="P35" s="143">
        <f t="shared" si="18"/>
        <v>5.5773812662975022</v>
      </c>
      <c r="Q35" s="52">
        <f t="shared" si="23"/>
        <v>0.15255903216311889</v>
      </c>
    </row>
    <row r="36" spans="1:17" ht="20.100000000000001" customHeight="1" x14ac:dyDescent="0.25">
      <c r="A36" s="32"/>
      <c r="B36" s="33" t="s">
        <v>9</v>
      </c>
      <c r="C36" s="211">
        <v>1625.2099999999998</v>
      </c>
      <c r="D36" s="212">
        <v>2277.1200000000003</v>
      </c>
      <c r="E36" s="218">
        <f t="shared" si="24"/>
        <v>7.8279404989631124E-3</v>
      </c>
      <c r="F36" s="219">
        <f t="shared" si="25"/>
        <v>1.1834494199480499E-2</v>
      </c>
      <c r="G36" s="52">
        <f t="shared" si="19"/>
        <v>0.40112354711083531</v>
      </c>
      <c r="I36" s="211">
        <v>354.1819999999999</v>
      </c>
      <c r="J36" s="212">
        <v>387.47500000000014</v>
      </c>
      <c r="K36" s="218">
        <f t="shared" si="20"/>
        <v>6.0334322966454513E-3</v>
      </c>
      <c r="L36" s="219">
        <f t="shared" si="21"/>
        <v>6.9692370439549661E-3</v>
      </c>
      <c r="M36" s="52">
        <f t="shared" si="22"/>
        <v>9.3999695072025796E-2</v>
      </c>
      <c r="O36" s="27">
        <f t="shared" si="17"/>
        <v>2.1792999058583193</v>
      </c>
      <c r="P36" s="143">
        <f t="shared" si="18"/>
        <v>1.7016011453063524</v>
      </c>
      <c r="Q36" s="52">
        <f t="shared" si="23"/>
        <v>-0.21919826604306891</v>
      </c>
    </row>
    <row r="37" spans="1:17" ht="20.100000000000001" customHeight="1" x14ac:dyDescent="0.25">
      <c r="A37" s="8" t="s">
        <v>131</v>
      </c>
      <c r="B37" s="3"/>
      <c r="C37" s="19">
        <v>252.10999999999999</v>
      </c>
      <c r="D37" s="140">
        <v>252.70999999999998</v>
      </c>
      <c r="E37" s="214">
        <f t="shared" si="24"/>
        <v>1.2143058922807455E-3</v>
      </c>
      <c r="F37" s="215">
        <f t="shared" si="25"/>
        <v>1.3133673364384469E-3</v>
      </c>
      <c r="G37" s="54">
        <f>(D37-C37)/C37</f>
        <v>2.3799135298083946E-3</v>
      </c>
      <c r="I37" s="19">
        <v>57.894000000000005</v>
      </c>
      <c r="J37" s="140">
        <v>57.975000000000001</v>
      </c>
      <c r="K37" s="214">
        <f>I37/$I$40</f>
        <v>9.8621479742615897E-4</v>
      </c>
      <c r="L37" s="215">
        <f>J37/$J$40</f>
        <v>1.0427550619350643E-3</v>
      </c>
      <c r="M37" s="54">
        <f>(J37-I37)/I37</f>
        <v>1.399108715929042E-3</v>
      </c>
      <c r="O37" s="238">
        <f t="shared" si="17"/>
        <v>2.2963785649121418</v>
      </c>
      <c r="P37" s="239">
        <f t="shared" si="18"/>
        <v>2.2941316133117016</v>
      </c>
      <c r="Q37" s="54">
        <f t="shared" si="23"/>
        <v>-9.7847612531001046E-4</v>
      </c>
    </row>
    <row r="38" spans="1:17" ht="20.100000000000001" customHeight="1" x14ac:dyDescent="0.25">
      <c r="A38" s="8" t="s">
        <v>10</v>
      </c>
      <c r="C38" s="19">
        <v>1026.1299999999992</v>
      </c>
      <c r="D38" s="140">
        <v>680.73999999999967</v>
      </c>
      <c r="E38" s="214">
        <f t="shared" si="24"/>
        <v>4.9424287225657074E-3</v>
      </c>
      <c r="F38" s="215">
        <f t="shared" si="25"/>
        <v>3.5378959305413637E-3</v>
      </c>
      <c r="G38" s="52">
        <f t="shared" si="19"/>
        <v>-0.33659477843937885</v>
      </c>
      <c r="I38" s="19">
        <v>620.7729999999998</v>
      </c>
      <c r="J38" s="140">
        <v>350.03100000000001</v>
      </c>
      <c r="K38" s="214">
        <f t="shared" si="20"/>
        <v>1.0574766270125208E-2</v>
      </c>
      <c r="L38" s="215">
        <f t="shared" si="21"/>
        <v>6.2957584663077618E-3</v>
      </c>
      <c r="M38" s="52">
        <f t="shared" si="22"/>
        <v>-0.43613688095326292</v>
      </c>
      <c r="O38" s="27">
        <f t="shared" si="17"/>
        <v>6.0496525781333776</v>
      </c>
      <c r="P38" s="143">
        <f t="shared" si="18"/>
        <v>5.1419190880512406</v>
      </c>
      <c r="Q38" s="52">
        <f t="shared" si="23"/>
        <v>-0.15004720987832634</v>
      </c>
    </row>
    <row r="39" spans="1:17" ht="20.100000000000001" customHeight="1" thickBot="1" x14ac:dyDescent="0.3">
      <c r="A39" s="8" t="s">
        <v>11</v>
      </c>
      <c r="B39" s="10"/>
      <c r="C39" s="21">
        <v>937.81000000000006</v>
      </c>
      <c r="D39" s="142">
        <v>1644.3200000000004</v>
      </c>
      <c r="E39" s="220">
        <f>C39/$C$40</f>
        <v>4.5170291096735789E-3</v>
      </c>
      <c r="F39" s="221">
        <f>D39/$D$40</f>
        <v>8.5457487976434154E-3</v>
      </c>
      <c r="G39" s="55">
        <f t="shared" si="19"/>
        <v>0.75336155511244307</v>
      </c>
      <c r="I39" s="21">
        <v>200.36600000000004</v>
      </c>
      <c r="J39" s="142">
        <v>394.97099999999989</v>
      </c>
      <c r="K39" s="220">
        <f t="shared" si="20"/>
        <v>3.4132019570437318E-3</v>
      </c>
      <c r="L39" s="221">
        <f t="shared" si="21"/>
        <v>7.104062260759882E-3</v>
      </c>
      <c r="M39" s="55">
        <f t="shared" si="22"/>
        <v>0.97124761686114314</v>
      </c>
      <c r="O39" s="240">
        <f t="shared" si="17"/>
        <v>2.1365308537976779</v>
      </c>
      <c r="P39" s="241">
        <f t="shared" si="18"/>
        <v>2.4020324511044064</v>
      </c>
      <c r="Q39" s="55">
        <f>(P39-O39)/O39</f>
        <v>0.12426761674646548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207616.55</v>
      </c>
      <c r="D40" s="226">
        <f>D28+D29+D30+D33+D37+D38+D39</f>
        <v>192413.79999999996</v>
      </c>
      <c r="E40" s="222">
        <f>C40/$C$40</f>
        <v>1</v>
      </c>
      <c r="F40" s="223">
        <f>D40/$D$40</f>
        <v>1</v>
      </c>
      <c r="G40" s="55">
        <f t="shared" si="19"/>
        <v>-7.3225135472100036E-2</v>
      </c>
      <c r="H40" s="1"/>
      <c r="I40" s="213">
        <f>I28+I29+I30+I33+I37+I38+I39</f>
        <v>58703.235999999997</v>
      </c>
      <c r="J40" s="226">
        <f>J28+J29+J30+J33+J37+J38+J39</f>
        <v>55597.907999999996</v>
      </c>
      <c r="K40" s="222">
        <f>K28+K29+K30+K33+K37+K38+K39</f>
        <v>1</v>
      </c>
      <c r="L40" s="223">
        <f>L28+L29+L30+L33+L37+L38+L39</f>
        <v>1</v>
      </c>
      <c r="M40" s="55">
        <f t="shared" si="22"/>
        <v>-5.2898753315745686E-2</v>
      </c>
      <c r="N40" s="1"/>
      <c r="O40" s="24">
        <f t="shared" si="17"/>
        <v>2.8274834544741259</v>
      </c>
      <c r="P40" s="242">
        <f t="shared" si="18"/>
        <v>2.8894969071864911</v>
      </c>
      <c r="Q40" s="55">
        <f>(P40-O40)/O40</f>
        <v>2.1932383941712198E-2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27" t="s">
        <v>15</v>
      </c>
      <c r="B44" s="320"/>
      <c r="C44" s="342" t="s">
        <v>1</v>
      </c>
      <c r="D44" s="343"/>
      <c r="E44" s="340" t="s">
        <v>105</v>
      </c>
      <c r="F44" s="340"/>
      <c r="G44" s="130" t="s">
        <v>0</v>
      </c>
      <c r="I44" s="344">
        <v>1000</v>
      </c>
      <c r="J44" s="343"/>
      <c r="K44" s="340" t="s">
        <v>105</v>
      </c>
      <c r="L44" s="340"/>
      <c r="M44" s="130" t="s">
        <v>0</v>
      </c>
      <c r="O44" s="350" t="s">
        <v>22</v>
      </c>
      <c r="P44" s="340"/>
      <c r="Q44" s="130" t="s">
        <v>0</v>
      </c>
    </row>
    <row r="45" spans="1:17" ht="15" customHeight="1" x14ac:dyDescent="0.25">
      <c r="A45" s="341"/>
      <c r="B45" s="321"/>
      <c r="C45" s="345" t="str">
        <f>C5</f>
        <v>jan-fev</v>
      </c>
      <c r="D45" s="346"/>
      <c r="E45" s="347" t="str">
        <f>C25</f>
        <v>jan-fev</v>
      </c>
      <c r="F45" s="347"/>
      <c r="G45" s="131" t="str">
        <f>G25</f>
        <v>2023 /2022</v>
      </c>
      <c r="I45" s="348" t="str">
        <f>C5</f>
        <v>jan-fev</v>
      </c>
      <c r="J45" s="346"/>
      <c r="K45" s="336" t="str">
        <f>C25</f>
        <v>jan-fev</v>
      </c>
      <c r="L45" s="337"/>
      <c r="M45" s="131" t="str">
        <f>G45</f>
        <v>2023 /2022</v>
      </c>
      <c r="O45" s="348" t="str">
        <f>C5</f>
        <v>jan-fev</v>
      </c>
      <c r="P45" s="346"/>
      <c r="Q45" s="131" t="str">
        <f>Q25</f>
        <v>2023 /2022</v>
      </c>
    </row>
    <row r="46" spans="1:17" ht="15.75" customHeight="1" x14ac:dyDescent="0.25">
      <c r="A46" s="341"/>
      <c r="B46" s="321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125882.48999999999</v>
      </c>
      <c r="D47" s="210">
        <f>D48+D49</f>
        <v>122381.78</v>
      </c>
      <c r="E47" s="216">
        <f>C47/$C$60</f>
        <v>0.46991695087717961</v>
      </c>
      <c r="F47" s="217">
        <f>D47/$D$60</f>
        <v>0.46455071789085667</v>
      </c>
      <c r="G47" s="53">
        <f>(D47-C47)/C47</f>
        <v>-2.7809348226270326E-2</v>
      </c>
      <c r="H47"/>
      <c r="I47" s="78">
        <f>I48+I49</f>
        <v>39442.572</v>
      </c>
      <c r="J47" s="210">
        <f>J48+J49</f>
        <v>40351.152999999991</v>
      </c>
      <c r="K47" s="216">
        <f>I47/$I$60</f>
        <v>0.537122677369963</v>
      </c>
      <c r="L47" s="217">
        <f>J47/$J$60</f>
        <v>0.55497259043253755</v>
      </c>
      <c r="M47" s="53">
        <f>(J47-I47)/I47</f>
        <v>2.3035541394207028E-2</v>
      </c>
      <c r="N47"/>
      <c r="O47" s="63">
        <f t="shared" ref="O47" si="26">(I47/C47)*10</f>
        <v>3.1332850184326673</v>
      </c>
      <c r="P47" s="237">
        <f t="shared" ref="P47" si="27">(J47/D47)*10</f>
        <v>3.2971536285875223</v>
      </c>
      <c r="Q47" s="53">
        <f>(P47-O47)/O47</f>
        <v>5.229929903945521E-2</v>
      </c>
    </row>
    <row r="48" spans="1:17" ht="20.100000000000001" customHeight="1" x14ac:dyDescent="0.25">
      <c r="A48" s="8" t="s">
        <v>4</v>
      </c>
      <c r="C48" s="19">
        <v>62542.099999999991</v>
      </c>
      <c r="D48" s="140">
        <v>57197.77999999997</v>
      </c>
      <c r="E48" s="214">
        <f>C48/$C$60</f>
        <v>0.23346847471364487</v>
      </c>
      <c r="F48" s="215">
        <f>D48/$D$60</f>
        <v>0.21711785660221047</v>
      </c>
      <c r="G48" s="52">
        <f>(D48-C48)/C48</f>
        <v>-8.5451559829299334E-2</v>
      </c>
      <c r="I48" s="19">
        <v>23120.609999999993</v>
      </c>
      <c r="J48" s="140">
        <v>22988.300000000007</v>
      </c>
      <c r="K48" s="214">
        <f>I48/$I$60</f>
        <v>0.31485279270395283</v>
      </c>
      <c r="L48" s="215">
        <f>J48/$J$60</f>
        <v>0.31617129752501272</v>
      </c>
      <c r="M48" s="52">
        <f>(J48-I48)/I48</f>
        <v>-5.7225998795008785E-3</v>
      </c>
      <c r="O48" s="27">
        <f t="shared" ref="O48:O60" si="28">(I48/C48)*10</f>
        <v>3.6968074305148049</v>
      </c>
      <c r="P48" s="143">
        <f t="shared" ref="P48:P60" si="29">(J48/D48)*10</f>
        <v>4.0190895520770242</v>
      </c>
      <c r="Q48" s="52">
        <f>(P48-O48)/O48</f>
        <v>8.7178498642364891E-2</v>
      </c>
    </row>
    <row r="49" spans="1:17" ht="20.100000000000001" customHeight="1" x14ac:dyDescent="0.25">
      <c r="A49" s="8" t="s">
        <v>5</v>
      </c>
      <c r="C49" s="19">
        <v>63340.389999999992</v>
      </c>
      <c r="D49" s="140">
        <v>65184.000000000022</v>
      </c>
      <c r="E49" s="214">
        <f>C49/$C$60</f>
        <v>0.2364484761635347</v>
      </c>
      <c r="F49" s="215">
        <f>D49/$D$60</f>
        <v>0.24743286128864617</v>
      </c>
      <c r="G49" s="52">
        <f>(D49-C49)/C49</f>
        <v>2.9106388514501251E-2</v>
      </c>
      <c r="I49" s="19">
        <v>16321.962000000007</v>
      </c>
      <c r="J49" s="140">
        <v>17362.852999999985</v>
      </c>
      <c r="K49" s="214">
        <f>I49/$I$60</f>
        <v>0.22226988466601008</v>
      </c>
      <c r="L49" s="215">
        <f>J49/$J$60</f>
        <v>0.23880129290752483</v>
      </c>
      <c r="M49" s="52">
        <f>(J49-I49)/I49</f>
        <v>6.3772419026583774E-2</v>
      </c>
      <c r="O49" s="27">
        <f t="shared" si="28"/>
        <v>2.5768647777508176</v>
      </c>
      <c r="P49" s="143">
        <f t="shared" si="29"/>
        <v>2.6636679246440815</v>
      </c>
      <c r="Q49" s="52">
        <f>(P49-O49)/O49</f>
        <v>3.3685565359401183E-2</v>
      </c>
    </row>
    <row r="50" spans="1:17" ht="20.100000000000001" customHeight="1" x14ac:dyDescent="0.25">
      <c r="A50" s="23" t="s">
        <v>38</v>
      </c>
      <c r="B50" s="15"/>
      <c r="C50" s="78">
        <f>C51+C52</f>
        <v>115365.83</v>
      </c>
      <c r="D50" s="210">
        <f>D51+D52</f>
        <v>118855.86999999992</v>
      </c>
      <c r="E50" s="216">
        <f>C50/$C$60</f>
        <v>0.43065845828927485</v>
      </c>
      <c r="F50" s="217">
        <f>D50/$D$60</f>
        <v>0.45116666659074822</v>
      </c>
      <c r="G50" s="53">
        <f>(D50-C50)/C50</f>
        <v>3.0251938550608277E-2</v>
      </c>
      <c r="I50" s="78">
        <f>I51+I52</f>
        <v>14574.320999999998</v>
      </c>
      <c r="J50" s="210">
        <f>J51+J52</f>
        <v>15438.308999999999</v>
      </c>
      <c r="K50" s="216">
        <f>I50/$I$60</f>
        <v>0.19847078725924047</v>
      </c>
      <c r="L50" s="217">
        <f>J50/$J$60</f>
        <v>0.21233193355411578</v>
      </c>
      <c r="M50" s="53">
        <f>(J50-I50)/I50</f>
        <v>5.9281526734590334E-2</v>
      </c>
      <c r="O50" s="63">
        <f t="shared" si="28"/>
        <v>1.2633134958592156</v>
      </c>
      <c r="P50" s="237">
        <f t="shared" si="29"/>
        <v>1.2989101001069623</v>
      </c>
      <c r="Q50" s="53">
        <f>(P50-O50)/O50</f>
        <v>2.8177174046206496E-2</v>
      </c>
    </row>
    <row r="51" spans="1:17" ht="20.100000000000001" customHeight="1" x14ac:dyDescent="0.25">
      <c r="A51" s="8"/>
      <c r="B51" t="s">
        <v>6</v>
      </c>
      <c r="C51" s="31">
        <v>113281.48</v>
      </c>
      <c r="D51" s="141">
        <v>114857.72999999992</v>
      </c>
      <c r="E51" s="214">
        <f t="shared" ref="E51:E57" si="30">C51/$C$60</f>
        <v>0.42287761921816297</v>
      </c>
      <c r="F51" s="215">
        <f t="shared" ref="F51:F57" si="31">D51/$D$60</f>
        <v>0.43599007079987029</v>
      </c>
      <c r="G51" s="52">
        <f t="shared" ref="G51:G59" si="32">(D51-C51)/C51</f>
        <v>1.391445450747931E-2</v>
      </c>
      <c r="I51" s="31">
        <v>14021.579999999998</v>
      </c>
      <c r="J51" s="141">
        <v>14592.457999999999</v>
      </c>
      <c r="K51" s="214">
        <f t="shared" ref="K51:K58" si="33">I51/$I$60</f>
        <v>0.19094364816161391</v>
      </c>
      <c r="L51" s="215">
        <f t="shared" ref="L51:L58" si="34">J51/$J$60</f>
        <v>0.20069845877856346</v>
      </c>
      <c r="M51" s="52">
        <f t="shared" ref="M51:M58" si="35">(J51-I51)/I51</f>
        <v>4.0714241904264759E-2</v>
      </c>
      <c r="O51" s="27">
        <f t="shared" si="28"/>
        <v>1.2377645489801157</v>
      </c>
      <c r="P51" s="143">
        <f t="shared" si="29"/>
        <v>1.270481142192172</v>
      </c>
      <c r="Q51" s="52">
        <f t="shared" ref="Q51:Q58" si="36">(P51-O51)/O51</f>
        <v>2.6432000527898392E-2</v>
      </c>
    </row>
    <row r="52" spans="1:17" ht="20.100000000000001" customHeight="1" x14ac:dyDescent="0.25">
      <c r="A52" s="8"/>
      <c r="B52" t="s">
        <v>39</v>
      </c>
      <c r="C52" s="31">
        <v>2084.349999999999</v>
      </c>
      <c r="D52" s="141">
        <v>3998.14</v>
      </c>
      <c r="E52" s="218">
        <f t="shared" si="30"/>
        <v>7.7808390711118676E-3</v>
      </c>
      <c r="F52" s="219">
        <f t="shared" si="31"/>
        <v>1.5176595790877937E-2</v>
      </c>
      <c r="G52" s="52">
        <f t="shared" si="32"/>
        <v>0.91817113248734705</v>
      </c>
      <c r="I52" s="31">
        <v>552.74099999999999</v>
      </c>
      <c r="J52" s="141">
        <v>845.851</v>
      </c>
      <c r="K52" s="218">
        <f t="shared" si="33"/>
        <v>7.5271390976265617E-3</v>
      </c>
      <c r="L52" s="219">
        <f t="shared" si="34"/>
        <v>1.1633474775552323E-2</v>
      </c>
      <c r="M52" s="52">
        <f t="shared" si="35"/>
        <v>0.53028452747308419</v>
      </c>
      <c r="O52" s="27">
        <f t="shared" si="28"/>
        <v>2.65186269100679</v>
      </c>
      <c r="P52" s="143">
        <f t="shared" si="29"/>
        <v>2.1156112592355445</v>
      </c>
      <c r="Q52" s="52">
        <f t="shared" si="36"/>
        <v>-0.20221689214521718</v>
      </c>
    </row>
    <row r="53" spans="1:17" ht="20.100000000000001" customHeight="1" x14ac:dyDescent="0.25">
      <c r="A53" s="23" t="s">
        <v>130</v>
      </c>
      <c r="B53" s="15"/>
      <c r="C53" s="78">
        <f>SUM(C54:C56)</f>
        <v>21202.729999999996</v>
      </c>
      <c r="D53" s="210">
        <f>SUM(D54:D56)</f>
        <v>17774.460000000003</v>
      </c>
      <c r="E53" s="216">
        <f>C53/$C$60</f>
        <v>7.9149389497078601E-2</v>
      </c>
      <c r="F53" s="217">
        <f>D53/$D$60</f>
        <v>6.7470322405200497E-2</v>
      </c>
      <c r="G53" s="53">
        <f>(D53-C53)/C53</f>
        <v>-0.16169002765209922</v>
      </c>
      <c r="I53" s="78">
        <f>SUM(I54:I56)</f>
        <v>17277.994999999995</v>
      </c>
      <c r="J53" s="210">
        <f>SUM(J54:J56)</f>
        <v>15209.284000000001</v>
      </c>
      <c r="K53" s="216">
        <f t="shared" si="33"/>
        <v>0.23528899012936658</v>
      </c>
      <c r="L53" s="217">
        <f t="shared" si="34"/>
        <v>0.2091820211458183</v>
      </c>
      <c r="M53" s="53">
        <f t="shared" si="35"/>
        <v>-0.11973096415411594</v>
      </c>
      <c r="O53" s="63">
        <f t="shared" si="28"/>
        <v>8.1489482722272086</v>
      </c>
      <c r="P53" s="237">
        <f t="shared" si="29"/>
        <v>8.5568191663769237</v>
      </c>
      <c r="Q53" s="53">
        <f t="shared" si="36"/>
        <v>5.0051967508469526E-2</v>
      </c>
    </row>
    <row r="54" spans="1:17" ht="20.100000000000001" customHeight="1" x14ac:dyDescent="0.25">
      <c r="A54" s="8"/>
      <c r="B54" s="3" t="s">
        <v>7</v>
      </c>
      <c r="C54" s="31">
        <v>19451.999999999996</v>
      </c>
      <c r="D54" s="141">
        <v>16356.7</v>
      </c>
      <c r="E54" s="214">
        <f>C54/$C$60</f>
        <v>7.261394756699599E-2</v>
      </c>
      <c r="F54" s="215">
        <f>D54/$D$60</f>
        <v>6.2088627304860054E-2</v>
      </c>
      <c r="G54" s="52">
        <f>(D54-C54)/C54</f>
        <v>-0.15912502570429757</v>
      </c>
      <c r="I54" s="31">
        <v>15237.755999999996</v>
      </c>
      <c r="J54" s="141">
        <v>13338.837000000001</v>
      </c>
      <c r="K54" s="214">
        <f t="shared" si="33"/>
        <v>0.20750533965762211</v>
      </c>
      <c r="L54" s="215">
        <f t="shared" si="34"/>
        <v>0.18345668891412795</v>
      </c>
      <c r="M54" s="52">
        <f t="shared" si="35"/>
        <v>-0.12461933371291645</v>
      </c>
      <c r="O54" s="27">
        <f t="shared" si="28"/>
        <v>7.833516347933374</v>
      </c>
      <c r="P54" s="143">
        <f t="shared" si="29"/>
        <v>8.1549683004518023</v>
      </c>
      <c r="Q54" s="52">
        <f t="shared" si="36"/>
        <v>4.1035460735743948E-2</v>
      </c>
    </row>
    <row r="55" spans="1:17" ht="20.100000000000001" customHeight="1" x14ac:dyDescent="0.25">
      <c r="A55" s="8"/>
      <c r="B55" s="3" t="s">
        <v>8</v>
      </c>
      <c r="C55" s="31">
        <v>1634.64</v>
      </c>
      <c r="D55" s="141">
        <v>1153.8800000000001</v>
      </c>
      <c r="E55" s="214">
        <f t="shared" si="30"/>
        <v>6.1020801588995656E-3</v>
      </c>
      <c r="F55" s="215">
        <f t="shared" si="31"/>
        <v>4.3800293014197196E-3</v>
      </c>
      <c r="G55" s="52">
        <f t="shared" si="32"/>
        <v>-0.29410757108598834</v>
      </c>
      <c r="I55" s="31">
        <v>1950.9659999999999</v>
      </c>
      <c r="J55" s="141">
        <v>1719.1510000000003</v>
      </c>
      <c r="K55" s="214">
        <f t="shared" si="33"/>
        <v>2.6567944944811586E-2</v>
      </c>
      <c r="L55" s="215">
        <f t="shared" si="34"/>
        <v>2.3644471418566099E-2</v>
      </c>
      <c r="M55" s="52">
        <f t="shared" si="35"/>
        <v>-0.11882062526973797</v>
      </c>
      <c r="O55" s="27">
        <f t="shared" si="28"/>
        <v>11.935141682572308</v>
      </c>
      <c r="P55" s="143">
        <f t="shared" si="29"/>
        <v>14.898871633098763</v>
      </c>
      <c r="Q55" s="52">
        <f t="shared" si="36"/>
        <v>0.24831962865209156</v>
      </c>
    </row>
    <row r="56" spans="1:17" ht="20.100000000000001" customHeight="1" x14ac:dyDescent="0.25">
      <c r="A56" s="32"/>
      <c r="B56" s="33" t="s">
        <v>9</v>
      </c>
      <c r="C56" s="211">
        <v>116.09000000000003</v>
      </c>
      <c r="D56" s="212">
        <v>263.88</v>
      </c>
      <c r="E56" s="218">
        <f t="shared" si="30"/>
        <v>4.333617711830438E-4</v>
      </c>
      <c r="F56" s="219">
        <f t="shared" si="31"/>
        <v>1.0016657989207157E-3</v>
      </c>
      <c r="G56" s="52">
        <f t="shared" si="32"/>
        <v>1.2730640020673609</v>
      </c>
      <c r="I56" s="211">
        <v>89.272999999999982</v>
      </c>
      <c r="J56" s="212">
        <v>151.29599999999996</v>
      </c>
      <c r="K56" s="218">
        <f t="shared" si="33"/>
        <v>1.2157055269328961E-3</v>
      </c>
      <c r="L56" s="219">
        <f t="shared" si="34"/>
        <v>2.0808608131242545E-3</v>
      </c>
      <c r="M56" s="52">
        <f t="shared" si="35"/>
        <v>0.69475653333034615</v>
      </c>
      <c r="O56" s="27">
        <f t="shared" si="28"/>
        <v>7.6899819105866101</v>
      </c>
      <c r="P56" s="143">
        <f t="shared" si="29"/>
        <v>5.7335152341973616</v>
      </c>
      <c r="Q56" s="52">
        <f t="shared" si="36"/>
        <v>-0.25441759150250126</v>
      </c>
    </row>
    <row r="57" spans="1:17" ht="20.100000000000001" customHeight="1" x14ac:dyDescent="0.25">
      <c r="A57" s="8" t="s">
        <v>131</v>
      </c>
      <c r="B57" s="3"/>
      <c r="C57" s="19">
        <v>517.39</v>
      </c>
      <c r="D57" s="140">
        <v>175.24999999999997</v>
      </c>
      <c r="E57" s="214">
        <f t="shared" si="30"/>
        <v>1.9314070703109222E-3</v>
      </c>
      <c r="F57" s="215">
        <f t="shared" si="31"/>
        <v>6.6523393686848339E-4</v>
      </c>
      <c r="G57" s="54">
        <f t="shared" si="32"/>
        <v>-0.66128065869073616</v>
      </c>
      <c r="I57" s="19">
        <v>504.63100000000003</v>
      </c>
      <c r="J57" s="140">
        <v>231.48099999999999</v>
      </c>
      <c r="K57" s="214">
        <f t="shared" si="33"/>
        <v>6.8719847631610277E-3</v>
      </c>
      <c r="L57" s="215">
        <f t="shared" si="34"/>
        <v>3.183691187359981E-3</v>
      </c>
      <c r="M57" s="54">
        <f t="shared" si="35"/>
        <v>-0.54128660347858137</v>
      </c>
      <c r="O57" s="238">
        <f t="shared" si="28"/>
        <v>9.7533968573030023</v>
      </c>
      <c r="P57" s="239">
        <f t="shared" si="29"/>
        <v>13.20861626248217</v>
      </c>
      <c r="Q57" s="54">
        <f t="shared" si="36"/>
        <v>0.35425805549909728</v>
      </c>
    </row>
    <row r="58" spans="1:17" ht="20.100000000000001" customHeight="1" x14ac:dyDescent="0.25">
      <c r="A58" s="8" t="s">
        <v>10</v>
      </c>
      <c r="C58" s="19">
        <v>2516.2900000000004</v>
      </c>
      <c r="D58" s="140">
        <v>1697.0400000000011</v>
      </c>
      <c r="E58" s="214">
        <f>C58/$C$60</f>
        <v>9.3932629098990549E-3</v>
      </c>
      <c r="F58" s="215">
        <f>D58/$D$60</f>
        <v>6.4418179755965305E-3</v>
      </c>
      <c r="G58" s="52">
        <f t="shared" si="32"/>
        <v>-0.32557853029658712</v>
      </c>
      <c r="I58" s="19">
        <v>1171.7059999999997</v>
      </c>
      <c r="J58" s="140">
        <v>918.27800000000025</v>
      </c>
      <c r="K58" s="214">
        <f t="shared" si="33"/>
        <v>1.5956106103081961E-2</v>
      </c>
      <c r="L58" s="215">
        <f t="shared" si="34"/>
        <v>1.2629604918531323E-2</v>
      </c>
      <c r="M58" s="52">
        <f t="shared" si="35"/>
        <v>-0.21628975186608201</v>
      </c>
      <c r="O58" s="27">
        <f t="shared" si="28"/>
        <v>4.6564823609361383</v>
      </c>
      <c r="P58" s="143">
        <f t="shared" si="29"/>
        <v>5.4110568990713226</v>
      </c>
      <c r="Q58" s="52">
        <f t="shared" si="36"/>
        <v>0.16204818995244399</v>
      </c>
    </row>
    <row r="59" spans="1:17" ht="20.100000000000001" customHeight="1" thickBot="1" x14ac:dyDescent="0.3">
      <c r="A59" s="8" t="s">
        <v>11</v>
      </c>
      <c r="B59" s="10"/>
      <c r="C59" s="21">
        <v>2397.69</v>
      </c>
      <c r="D59" s="142">
        <v>2556.7599999999998</v>
      </c>
      <c r="E59" s="220">
        <f>C59/$C$60</f>
        <v>8.950531356256973E-3</v>
      </c>
      <c r="F59" s="221">
        <f>D59/$D$60</f>
        <v>9.7052412007296064E-3</v>
      </c>
      <c r="G59" s="55">
        <f t="shared" si="32"/>
        <v>6.6343021825173279E-2</v>
      </c>
      <c r="I59" s="21">
        <v>461.85399999999998</v>
      </c>
      <c r="J59" s="142">
        <v>559.86599999999987</v>
      </c>
      <c r="K59" s="220">
        <f>I59/$I$60</f>
        <v>6.2894543751869647E-3</v>
      </c>
      <c r="L59" s="221">
        <f>J59/$J$60</f>
        <v>7.7001587616369492E-3</v>
      </c>
      <c r="M59" s="55">
        <f>(J59-I59)/I59</f>
        <v>0.21221424952474136</v>
      </c>
      <c r="O59" s="240">
        <f t="shared" si="28"/>
        <v>1.9262456781318684</v>
      </c>
      <c r="P59" s="241">
        <f t="shared" si="29"/>
        <v>2.1897479622647409</v>
      </c>
      <c r="Q59" s="55">
        <f>(P59-O59)/O59</f>
        <v>0.13679578213949584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267882.42</v>
      </c>
      <c r="D60" s="226">
        <f>D48+D49+D50+D53+D57+D58+D59</f>
        <v>263441.15999999992</v>
      </c>
      <c r="E60" s="222">
        <f>E48+E49+E50+E53+E57+E58+E59</f>
        <v>1</v>
      </c>
      <c r="F60" s="223">
        <f>F48+F49+F50+F53+F57+F58+F59</f>
        <v>0.99999999999999989</v>
      </c>
      <c r="G60" s="55">
        <f>(D60-C60)/C60</f>
        <v>-1.6579139459767713E-2</v>
      </c>
      <c r="H60" s="1"/>
      <c r="I60" s="213">
        <f>I48+I49+I50+I53+I57+I58+I59</f>
        <v>73433.078999999998</v>
      </c>
      <c r="J60" s="226">
        <f>J48+J49+J50+J53+J57+J58+J59</f>
        <v>72708.370999999999</v>
      </c>
      <c r="K60" s="222">
        <f>K48+K49+K50+K53+K57+K58+K59</f>
        <v>0.99999999999999978</v>
      </c>
      <c r="L60" s="223">
        <f>L48+L49+L50+L53+L57+L58+L59</f>
        <v>1</v>
      </c>
      <c r="M60" s="55">
        <f>(J60-I60)/I60</f>
        <v>-9.868958375012421E-3</v>
      </c>
      <c r="N60" s="1"/>
      <c r="O60" s="24">
        <f t="shared" si="28"/>
        <v>2.7412429303871457</v>
      </c>
      <c r="P60" s="242">
        <f t="shared" si="29"/>
        <v>2.7599472686804152</v>
      </c>
      <c r="Q60" s="55">
        <f>(P60-O60)/O60</f>
        <v>6.8233056202092373E-3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281B-D85F-4DCE-AC45-E54A65ECDDBC}">
  <sheetPr>
    <pageSetUpPr fitToPage="1"/>
  </sheetPr>
  <dimension ref="A1:T69"/>
  <sheetViews>
    <sheetView showGridLines="0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161</v>
      </c>
    </row>
    <row r="3" spans="1:20" ht="8.25" customHeight="1" thickBot="1" x14ac:dyDescent="0.3">
      <c r="Q3" s="10"/>
    </row>
    <row r="4" spans="1:20" x14ac:dyDescent="0.25">
      <c r="A4" s="327" t="s">
        <v>3</v>
      </c>
      <c r="B4" s="320"/>
      <c r="C4" s="342" t="s">
        <v>1</v>
      </c>
      <c r="D4" s="343"/>
      <c r="E4" s="340" t="s">
        <v>104</v>
      </c>
      <c r="F4" s="340"/>
      <c r="G4" s="130" t="s">
        <v>0</v>
      </c>
      <c r="I4" s="344">
        <v>1000</v>
      </c>
      <c r="J4" s="340"/>
      <c r="K4" s="338" t="s">
        <v>104</v>
      </c>
      <c r="L4" s="339"/>
      <c r="M4" s="130" t="s">
        <v>0</v>
      </c>
      <c r="O4" s="350" t="s">
        <v>22</v>
      </c>
      <c r="P4" s="340"/>
      <c r="Q4" s="130" t="s">
        <v>0</v>
      </c>
    </row>
    <row r="5" spans="1:20" x14ac:dyDescent="0.25">
      <c r="A5" s="341"/>
      <c r="B5" s="321"/>
      <c r="C5" s="345" t="s">
        <v>57</v>
      </c>
      <c r="D5" s="346"/>
      <c r="E5" s="347" t="str">
        <f>C5</f>
        <v>fev</v>
      </c>
      <c r="F5" s="347"/>
      <c r="G5" s="131" t="s">
        <v>149</v>
      </c>
      <c r="I5" s="348" t="str">
        <f>C5</f>
        <v>fev</v>
      </c>
      <c r="J5" s="347"/>
      <c r="K5" s="349" t="str">
        <f>C5</f>
        <v>fev</v>
      </c>
      <c r="L5" s="337"/>
      <c r="M5" s="131" t="str">
        <f>G5</f>
        <v>2023 /2022</v>
      </c>
      <c r="O5" s="348" t="str">
        <f>C5</f>
        <v>fev</v>
      </c>
      <c r="P5" s="346"/>
      <c r="Q5" s="131" t="str">
        <f>G5</f>
        <v>2023 /2022</v>
      </c>
    </row>
    <row r="6" spans="1:20" ht="19.5" customHeight="1" x14ac:dyDescent="0.25">
      <c r="A6" s="341"/>
      <c r="B6" s="321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112879.41999999998</v>
      </c>
      <c r="D7" s="210">
        <f>D8+D9</f>
        <v>108330.57</v>
      </c>
      <c r="E7" s="216">
        <f t="shared" ref="E7:E19" si="0">C7/$C$20</f>
        <v>0.45667359798907226</v>
      </c>
      <c r="F7" s="217">
        <f t="shared" ref="F7:F19" si="1">D7/$D$20</f>
        <v>0.48346902125953789</v>
      </c>
      <c r="G7" s="53">
        <f>(D7-C7)/C7</f>
        <v>-4.029831124220852E-2</v>
      </c>
      <c r="I7" s="224">
        <f>I8+I9</f>
        <v>32197.497000000003</v>
      </c>
      <c r="J7" s="225">
        <f>J8+J9</f>
        <v>33207.942999999999</v>
      </c>
      <c r="K7" s="229">
        <f t="shared" ref="K7:K19" si="2">I7/$I$20</f>
        <v>0.469659970379948</v>
      </c>
      <c r="L7" s="230">
        <f t="shared" ref="L7:L19" si="3">J7/$J$20</f>
        <v>0.50492187921578302</v>
      </c>
      <c r="M7" s="53">
        <f>(J7-I7)/I7</f>
        <v>3.1382750031780302E-2</v>
      </c>
      <c r="O7" s="63">
        <f t="shared" ref="O7:P20" si="4">(I7/C7)*10</f>
        <v>2.8523797340560404</v>
      </c>
      <c r="P7" s="237">
        <f t="shared" si="4"/>
        <v>3.0654267765783931</v>
      </c>
      <c r="Q7" s="53">
        <f>(P7-O7)/O7</f>
        <v>7.4690981701585404E-2</v>
      </c>
    </row>
    <row r="8" spans="1:20" ht="20.100000000000001" customHeight="1" x14ac:dyDescent="0.25">
      <c r="A8" s="8" t="s">
        <v>4</v>
      </c>
      <c r="C8" s="19">
        <v>54814.509999999987</v>
      </c>
      <c r="D8" s="140">
        <v>51073.619999999995</v>
      </c>
      <c r="E8" s="214">
        <f t="shared" si="0"/>
        <v>0.22176176581796733</v>
      </c>
      <c r="F8" s="215">
        <f t="shared" si="1"/>
        <v>0.22793670404929608</v>
      </c>
      <c r="G8" s="52">
        <f>(D8-C8)/C8</f>
        <v>-6.824634572123317E-2</v>
      </c>
      <c r="I8" s="19">
        <v>17977.29</v>
      </c>
      <c r="J8" s="140">
        <v>18498.218000000004</v>
      </c>
      <c r="K8" s="227">
        <f t="shared" si="2"/>
        <v>0.26223198309209361</v>
      </c>
      <c r="L8" s="228">
        <f t="shared" si="3"/>
        <v>0.28126267847132919</v>
      </c>
      <c r="M8" s="52">
        <f>(J8-I8)/I8</f>
        <v>2.8977003764193796E-2</v>
      </c>
      <c r="O8" s="27">
        <f t="shared" si="4"/>
        <v>3.2796589808063601</v>
      </c>
      <c r="P8" s="143">
        <f t="shared" si="4"/>
        <v>3.6218732880105242</v>
      </c>
      <c r="Q8" s="52">
        <f>(P8-O8)/O8</f>
        <v>0.10434447886408754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58064.909999999996</v>
      </c>
      <c r="D9" s="140">
        <v>57256.950000000019</v>
      </c>
      <c r="E9" s="214">
        <f t="shared" si="0"/>
        <v>0.23491183217110492</v>
      </c>
      <c r="F9" s="215">
        <f t="shared" si="1"/>
        <v>0.25553231721024178</v>
      </c>
      <c r="G9" s="52">
        <f>(D9-C9)/C9</f>
        <v>-1.3914772278127657E-2</v>
      </c>
      <c r="I9" s="19">
        <v>14220.207000000002</v>
      </c>
      <c r="J9" s="140">
        <v>14709.724999999999</v>
      </c>
      <c r="K9" s="227">
        <f t="shared" si="2"/>
        <v>0.20742798728785439</v>
      </c>
      <c r="L9" s="228">
        <f t="shared" si="3"/>
        <v>0.22365920074445395</v>
      </c>
      <c r="M9" s="52">
        <f>(J9-I9)/I9</f>
        <v>3.4424112110322751E-2</v>
      </c>
      <c r="O9" s="27">
        <f t="shared" si="4"/>
        <v>2.4490190374875294</v>
      </c>
      <c r="P9" s="143">
        <f t="shared" si="4"/>
        <v>2.5690724008177162</v>
      </c>
      <c r="Q9" s="52">
        <f t="shared" ref="Q9:Q20" si="5">(P9-O9)/O9</f>
        <v>4.9021000446509644E-2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86013.49</v>
      </c>
      <c r="D10" s="210">
        <f>D11+D12</f>
        <v>72769.550000000032</v>
      </c>
      <c r="E10" s="216">
        <f t="shared" si="0"/>
        <v>0.34798274082110886</v>
      </c>
      <c r="F10" s="217">
        <f t="shared" si="1"/>
        <v>0.32476357427083619</v>
      </c>
      <c r="G10" s="53">
        <f>(D10-C10)/C10</f>
        <v>-0.1539751497119809</v>
      </c>
      <c r="I10" s="224">
        <f>I11+I12</f>
        <v>11350.076000000003</v>
      </c>
      <c r="J10" s="225">
        <f>J11+J12</f>
        <v>10501.242999999995</v>
      </c>
      <c r="K10" s="229">
        <f t="shared" si="2"/>
        <v>0.165561824820425</v>
      </c>
      <c r="L10" s="230">
        <f t="shared" si="3"/>
        <v>0.1596698521694519</v>
      </c>
      <c r="M10" s="53">
        <f>(J10-I10)/I10</f>
        <v>-7.478654768479151E-2</v>
      </c>
      <c r="O10" s="63">
        <f t="shared" si="4"/>
        <v>1.3195692908170571</v>
      </c>
      <c r="P10" s="237">
        <f t="shared" si="4"/>
        <v>1.4430820308769245</v>
      </c>
      <c r="Q10" s="53">
        <f t="shared" si="5"/>
        <v>9.360079907845556E-2</v>
      </c>
      <c r="T10" s="2"/>
    </row>
    <row r="11" spans="1:20" ht="20.100000000000001" customHeight="1" x14ac:dyDescent="0.25">
      <c r="A11" s="8"/>
      <c r="B11" t="s">
        <v>6</v>
      </c>
      <c r="C11" s="19">
        <v>80741.89</v>
      </c>
      <c r="D11" s="140">
        <v>70476.550000000032</v>
      </c>
      <c r="E11" s="214">
        <f t="shared" si="0"/>
        <v>0.3266555534634914</v>
      </c>
      <c r="F11" s="215">
        <f t="shared" si="1"/>
        <v>0.31453013355555037</v>
      </c>
      <c r="G11" s="52">
        <f t="shared" ref="G11:G19" si="6">(D11-C11)/C11</f>
        <v>-0.12713772243874855</v>
      </c>
      <c r="I11" s="19">
        <v>10398.832000000002</v>
      </c>
      <c r="J11" s="140">
        <v>9958.533999999996</v>
      </c>
      <c r="K11" s="227">
        <f t="shared" si="2"/>
        <v>0.1516861739006003</v>
      </c>
      <c r="L11" s="228">
        <f t="shared" si="3"/>
        <v>0.15141804180747562</v>
      </c>
      <c r="M11" s="52">
        <f t="shared" ref="M11:M19" si="7">(J11-I11)/I11</f>
        <v>-4.2341101385233074E-2</v>
      </c>
      <c r="O11" s="27">
        <f t="shared" si="4"/>
        <v>1.287910401899188</v>
      </c>
      <c r="P11" s="143">
        <f t="shared" si="4"/>
        <v>1.4130280213773223</v>
      </c>
      <c r="Q11" s="52">
        <f t="shared" si="5"/>
        <v>9.7147766873869792E-2</v>
      </c>
    </row>
    <row r="12" spans="1:20" ht="20.100000000000001" customHeight="1" x14ac:dyDescent="0.25">
      <c r="A12" s="8"/>
      <c r="B12" t="s">
        <v>39</v>
      </c>
      <c r="C12" s="19">
        <v>5271.6000000000022</v>
      </c>
      <c r="D12" s="140">
        <v>2292.9999999999995</v>
      </c>
      <c r="E12" s="218">
        <f t="shared" si="0"/>
        <v>2.1327187357617489E-2</v>
      </c>
      <c r="F12" s="219">
        <f t="shared" si="1"/>
        <v>1.0233440715285815E-2</v>
      </c>
      <c r="G12" s="52">
        <f t="shared" si="6"/>
        <v>-0.56502769557629584</v>
      </c>
      <c r="I12" s="19">
        <v>951.24400000000014</v>
      </c>
      <c r="J12" s="140">
        <v>542.70899999999983</v>
      </c>
      <c r="K12" s="231">
        <f t="shared" si="2"/>
        <v>1.3875650919824708E-2</v>
      </c>
      <c r="L12" s="232">
        <f t="shared" si="3"/>
        <v>8.2518103619762997E-3</v>
      </c>
      <c r="M12" s="52">
        <f t="shared" si="7"/>
        <v>-0.42947445660629685</v>
      </c>
      <c r="O12" s="27">
        <f t="shared" si="4"/>
        <v>1.8044692313529096</v>
      </c>
      <c r="P12" s="143">
        <f t="shared" si="4"/>
        <v>2.3668076755342344</v>
      </c>
      <c r="Q12" s="52">
        <f t="shared" si="5"/>
        <v>0.31163648257926174</v>
      </c>
    </row>
    <row r="13" spans="1:20" ht="20.100000000000001" customHeight="1" x14ac:dyDescent="0.25">
      <c r="A13" s="23" t="s">
        <v>130</v>
      </c>
      <c r="B13" s="15"/>
      <c r="C13" s="78">
        <f>SUM(C14:C16)</f>
        <v>44190.130000000005</v>
      </c>
      <c r="D13" s="210">
        <f>SUM(D14:D16)</f>
        <v>38756.260000000009</v>
      </c>
      <c r="E13" s="216">
        <f t="shared" si="0"/>
        <v>0.17877896309801067</v>
      </c>
      <c r="F13" s="217">
        <f t="shared" si="1"/>
        <v>0.17296549893423602</v>
      </c>
      <c r="G13" s="53">
        <f t="shared" si="6"/>
        <v>-0.12296569392305465</v>
      </c>
      <c r="I13" s="224">
        <f>SUM(I14:I16)</f>
        <v>23380.131999999998</v>
      </c>
      <c r="J13" s="225">
        <f>SUM(J14:J16)</f>
        <v>20636.05</v>
      </c>
      <c r="K13" s="229">
        <f t="shared" si="2"/>
        <v>0.34104241402986302</v>
      </c>
      <c r="L13" s="230">
        <f t="shared" si="3"/>
        <v>0.31376809896327695</v>
      </c>
      <c r="M13" s="53">
        <f t="shared" si="7"/>
        <v>-0.11736811408934726</v>
      </c>
      <c r="O13" s="63">
        <f t="shared" si="4"/>
        <v>5.2908040777431511</v>
      </c>
      <c r="P13" s="237">
        <f t="shared" si="4"/>
        <v>5.324572082032681</v>
      </c>
      <c r="Q13" s="53">
        <f t="shared" si="5"/>
        <v>6.3823955287971969E-3</v>
      </c>
    </row>
    <row r="14" spans="1:20" ht="20.100000000000001" customHeight="1" x14ac:dyDescent="0.25">
      <c r="A14" s="8"/>
      <c r="B14" s="3" t="s">
        <v>7</v>
      </c>
      <c r="C14" s="31">
        <v>41444.9</v>
      </c>
      <c r="D14" s="141">
        <v>36051.69000000001</v>
      </c>
      <c r="E14" s="214">
        <f t="shared" si="0"/>
        <v>0.16767265105806978</v>
      </c>
      <c r="F14" s="215">
        <f t="shared" si="1"/>
        <v>0.16089526048881928</v>
      </c>
      <c r="G14" s="52">
        <f t="shared" si="6"/>
        <v>-0.13012964200661581</v>
      </c>
      <c r="I14" s="31">
        <v>21807.768999999997</v>
      </c>
      <c r="J14" s="141">
        <v>19261.928</v>
      </c>
      <c r="K14" s="227">
        <f t="shared" si="2"/>
        <v>0.31810659513665757</v>
      </c>
      <c r="L14" s="228">
        <f t="shared" si="3"/>
        <v>0.29287477646775983</v>
      </c>
      <c r="M14" s="52">
        <f t="shared" si="7"/>
        <v>-0.11674009386287965</v>
      </c>
      <c r="O14" s="27">
        <f t="shared" si="4"/>
        <v>5.2618703386906462</v>
      </c>
      <c r="P14" s="143">
        <f t="shared" si="4"/>
        <v>5.3428640931950744</v>
      </c>
      <c r="Q14" s="52">
        <f t="shared" si="5"/>
        <v>1.5392578929374089E-2</v>
      </c>
      <c r="S14" s="119"/>
    </row>
    <row r="15" spans="1:20" ht="20.100000000000001" customHeight="1" x14ac:dyDescent="0.25">
      <c r="A15" s="8"/>
      <c r="B15" s="3" t="s">
        <v>8</v>
      </c>
      <c r="C15" s="31">
        <v>1609.5100000000002</v>
      </c>
      <c r="D15" s="141">
        <v>1287.2599999999998</v>
      </c>
      <c r="E15" s="214">
        <f t="shared" si="0"/>
        <v>6.51155651490229E-3</v>
      </c>
      <c r="F15" s="215">
        <f t="shared" si="1"/>
        <v>5.7449188378363792E-3</v>
      </c>
      <c r="G15" s="52">
        <f t="shared" si="6"/>
        <v>-0.20021621487284977</v>
      </c>
      <c r="I15" s="31">
        <v>1267.5509999999999</v>
      </c>
      <c r="J15" s="141">
        <v>1075.308</v>
      </c>
      <c r="K15" s="227">
        <f t="shared" si="2"/>
        <v>1.8489572811050292E-2</v>
      </c>
      <c r="L15" s="228">
        <f t="shared" si="3"/>
        <v>1.6349899663937791E-2</v>
      </c>
      <c r="M15" s="52">
        <f t="shared" si="7"/>
        <v>-0.15166490342400421</v>
      </c>
      <c r="O15" s="27">
        <f t="shared" si="4"/>
        <v>7.8753844337717673</v>
      </c>
      <c r="P15" s="143">
        <f t="shared" si="4"/>
        <v>8.3534639466774401</v>
      </c>
      <c r="Q15" s="52">
        <f t="shared" si="5"/>
        <v>6.0705546113474687E-2</v>
      </c>
    </row>
    <row r="16" spans="1:20" ht="20.100000000000001" customHeight="1" x14ac:dyDescent="0.25">
      <c r="A16" s="32"/>
      <c r="B16" s="33" t="s">
        <v>9</v>
      </c>
      <c r="C16" s="211">
        <v>1135.7199999999993</v>
      </c>
      <c r="D16" s="212">
        <v>1417.3099999999997</v>
      </c>
      <c r="E16" s="218">
        <f t="shared" si="0"/>
        <v>4.5947555250385672E-3</v>
      </c>
      <c r="F16" s="219">
        <f t="shared" si="1"/>
        <v>6.3253196075803483E-3</v>
      </c>
      <c r="G16" s="52">
        <f t="shared" si="6"/>
        <v>0.24793963300813629</v>
      </c>
      <c r="I16" s="211">
        <v>304.81200000000001</v>
      </c>
      <c r="J16" s="212">
        <v>298.81400000000008</v>
      </c>
      <c r="K16" s="231">
        <f t="shared" si="2"/>
        <v>4.4462460821551655E-3</v>
      </c>
      <c r="L16" s="232">
        <f t="shared" si="3"/>
        <v>4.5434228315793315E-3</v>
      </c>
      <c r="M16" s="52">
        <f t="shared" si="7"/>
        <v>-1.9677702977572844E-2</v>
      </c>
      <c r="O16" s="27">
        <f t="shared" si="4"/>
        <v>2.6838657415560192</v>
      </c>
      <c r="P16" s="143">
        <f t="shared" si="4"/>
        <v>2.1083178697673772</v>
      </c>
      <c r="Q16" s="52">
        <f t="shared" si="5"/>
        <v>-0.21444734096682413</v>
      </c>
    </row>
    <row r="17" spans="1:17" ht="20.100000000000001" customHeight="1" x14ac:dyDescent="0.25">
      <c r="A17" s="8" t="s">
        <v>131</v>
      </c>
      <c r="B17" s="3"/>
      <c r="C17" s="19">
        <v>207.32000000000002</v>
      </c>
      <c r="D17" s="140">
        <v>331.15</v>
      </c>
      <c r="E17" s="214">
        <f t="shared" si="0"/>
        <v>8.3874961738016095E-4</v>
      </c>
      <c r="F17" s="215">
        <f t="shared" si="1"/>
        <v>1.4778909258032699E-3</v>
      </c>
      <c r="G17" s="54">
        <f t="shared" si="6"/>
        <v>0.59728921474049745</v>
      </c>
      <c r="I17" s="31">
        <v>122.48399999999999</v>
      </c>
      <c r="J17" s="141">
        <v>167.90100000000001</v>
      </c>
      <c r="K17" s="227">
        <f t="shared" si="2"/>
        <v>1.7866553978409423E-3</v>
      </c>
      <c r="L17" s="228">
        <f t="shared" si="3"/>
        <v>2.5529099601926323E-3</v>
      </c>
      <c r="M17" s="54">
        <f t="shared" si="7"/>
        <v>0.37079945135691206</v>
      </c>
      <c r="O17" s="238">
        <f t="shared" si="4"/>
        <v>5.9079683580937665</v>
      </c>
      <c r="P17" s="239">
        <f t="shared" si="4"/>
        <v>5.0702400724747099</v>
      </c>
      <c r="Q17" s="54">
        <f t="shared" si="5"/>
        <v>-0.14179633925618274</v>
      </c>
    </row>
    <row r="18" spans="1:17" ht="20.100000000000001" customHeight="1" x14ac:dyDescent="0.25">
      <c r="A18" s="8" t="s">
        <v>10</v>
      </c>
      <c r="C18" s="19">
        <v>2206.6300000000006</v>
      </c>
      <c r="D18" s="140">
        <v>1525.8900000000003</v>
      </c>
      <c r="E18" s="214">
        <f t="shared" si="0"/>
        <v>8.9273107669283463E-3</v>
      </c>
      <c r="F18" s="215">
        <f t="shared" si="1"/>
        <v>6.8099018111851192E-3</v>
      </c>
      <c r="G18" s="52">
        <f t="shared" si="6"/>
        <v>-0.30849757322251581</v>
      </c>
      <c r="I18" s="19">
        <v>1152.0510000000002</v>
      </c>
      <c r="J18" s="140">
        <v>686.22900000000038</v>
      </c>
      <c r="K18" s="227">
        <f t="shared" si="2"/>
        <v>1.6804791954361839E-2</v>
      </c>
      <c r="L18" s="228">
        <f t="shared" si="3"/>
        <v>1.0434010810376535E-2</v>
      </c>
      <c r="M18" s="52">
        <f t="shared" si="7"/>
        <v>-0.4043414744659739</v>
      </c>
      <c r="O18" s="27">
        <f t="shared" si="4"/>
        <v>5.2208616759492976</v>
      </c>
      <c r="P18" s="143">
        <f t="shared" si="4"/>
        <v>4.4972376776831897</v>
      </c>
      <c r="Q18" s="52">
        <f t="shared" si="5"/>
        <v>-0.13860240764462181</v>
      </c>
    </row>
    <row r="19" spans="1:17" ht="20.100000000000001" customHeight="1" thickBot="1" x14ac:dyDescent="0.3">
      <c r="A19" s="8" t="s">
        <v>11</v>
      </c>
      <c r="B19" s="10"/>
      <c r="C19" s="21">
        <v>1680.4699999999989</v>
      </c>
      <c r="D19" s="142">
        <v>2355.8899999999994</v>
      </c>
      <c r="E19" s="220">
        <f t="shared" si="0"/>
        <v>6.7986377074997009E-3</v>
      </c>
      <c r="F19" s="221">
        <f t="shared" si="1"/>
        <v>1.0514112798401525E-2</v>
      </c>
      <c r="G19" s="55">
        <f t="shared" si="6"/>
        <v>0.40192327146572149</v>
      </c>
      <c r="I19" s="21">
        <v>352.67000000000007</v>
      </c>
      <c r="J19" s="142">
        <v>569.1110000000001</v>
      </c>
      <c r="K19" s="233">
        <f t="shared" si="2"/>
        <v>5.144343417561194E-3</v>
      </c>
      <c r="L19" s="234">
        <f t="shared" si="3"/>
        <v>8.65324888091905E-3</v>
      </c>
      <c r="M19" s="55">
        <f t="shared" si="7"/>
        <v>0.61372104233419345</v>
      </c>
      <c r="O19" s="240">
        <f t="shared" si="4"/>
        <v>2.0986390712122223</v>
      </c>
      <c r="P19" s="241">
        <f t="shared" si="4"/>
        <v>2.4156942811421596</v>
      </c>
      <c r="Q19" s="55">
        <f t="shared" si="5"/>
        <v>0.15107657828308652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247177.46</v>
      </c>
      <c r="D20" s="145">
        <f>D8+D9+D10+D13+D17+D18+D19</f>
        <v>224069.31000000006</v>
      </c>
      <c r="E20" s="222">
        <f>E8+E9+E10+E13+E17+E18+E19</f>
        <v>0.99999999999999989</v>
      </c>
      <c r="F20" s="223">
        <f>F8+F9+F10+F13+F17+F18+F19</f>
        <v>0.99999999999999989</v>
      </c>
      <c r="G20" s="55">
        <f>(D20-C20)/C20</f>
        <v>-9.3488095556932813E-2</v>
      </c>
      <c r="H20" s="1"/>
      <c r="I20" s="213">
        <f>I8+I9+I10+I13+I17+I18+I19</f>
        <v>68554.91</v>
      </c>
      <c r="J20" s="226">
        <f>J8+J9+J10+J13+J17+J18+J19</f>
        <v>65768.476999999984</v>
      </c>
      <c r="K20" s="235">
        <f>K8+K9+K10+K13+K17+K18+K19</f>
        <v>1</v>
      </c>
      <c r="L20" s="236">
        <f>L8+L9+L10+L13+L17+L18+L19</f>
        <v>1.0000000000000002</v>
      </c>
      <c r="M20" s="55">
        <f>(J20-I20)/I20</f>
        <v>-4.0645272526796679E-2</v>
      </c>
      <c r="N20" s="1"/>
      <c r="O20" s="24">
        <f t="shared" si="4"/>
        <v>2.773509769054185</v>
      </c>
      <c r="P20" s="242">
        <f t="shared" si="4"/>
        <v>2.9351845194685504</v>
      </c>
      <c r="Q20" s="55">
        <f t="shared" si="5"/>
        <v>5.8292475555079548E-2</v>
      </c>
    </row>
    <row r="21" spans="1:17" x14ac:dyDescent="0.25">
      <c r="J21" s="272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27" t="s">
        <v>2</v>
      </c>
      <c r="B24" s="320"/>
      <c r="C24" s="342" t="s">
        <v>1</v>
      </c>
      <c r="D24" s="343"/>
      <c r="E24" s="340" t="s">
        <v>105</v>
      </c>
      <c r="F24" s="340"/>
      <c r="G24" s="130" t="s">
        <v>0</v>
      </c>
      <c r="I24" s="344">
        <v>1000</v>
      </c>
      <c r="J24" s="343"/>
      <c r="K24" s="340" t="s">
        <v>105</v>
      </c>
      <c r="L24" s="340"/>
      <c r="M24" s="130" t="s">
        <v>0</v>
      </c>
      <c r="O24" s="350" t="s">
        <v>22</v>
      </c>
      <c r="P24" s="340"/>
      <c r="Q24" s="130" t="s">
        <v>0</v>
      </c>
    </row>
    <row r="25" spans="1:17" ht="15" customHeight="1" x14ac:dyDescent="0.25">
      <c r="A25" s="341"/>
      <c r="B25" s="321"/>
      <c r="C25" s="345" t="str">
        <f>C5</f>
        <v>fev</v>
      </c>
      <c r="D25" s="346"/>
      <c r="E25" s="347" t="str">
        <f>C5</f>
        <v>fev</v>
      </c>
      <c r="F25" s="347"/>
      <c r="G25" s="131" t="str">
        <f>G5</f>
        <v>2023 /2022</v>
      </c>
      <c r="I25" s="348" t="str">
        <f>C5</f>
        <v>fev</v>
      </c>
      <c r="J25" s="346"/>
      <c r="K25" s="336" t="str">
        <f>C5</f>
        <v>fev</v>
      </c>
      <c r="L25" s="337"/>
      <c r="M25" s="131" t="str">
        <f>G5</f>
        <v>2023 /2022</v>
      </c>
      <c r="O25" s="348" t="str">
        <f>C5</f>
        <v>fev</v>
      </c>
      <c r="P25" s="346"/>
      <c r="Q25" s="131" t="str">
        <f>G5</f>
        <v>2023 /2022</v>
      </c>
    </row>
    <row r="26" spans="1:17" ht="19.5" customHeight="1" x14ac:dyDescent="0.25">
      <c r="A26" s="341"/>
      <c r="B26" s="321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45150.890000000014</v>
      </c>
      <c r="D27" s="210">
        <f>D28+D29</f>
        <v>42050.849999999984</v>
      </c>
      <c r="E27" s="216">
        <f>C27/$C$40</f>
        <v>0.41823984429001332</v>
      </c>
      <c r="F27" s="217">
        <f>D27/$D$40</f>
        <v>0.4335313034718607</v>
      </c>
      <c r="G27" s="53">
        <f>(D27-C27)/C27</f>
        <v>-6.8659554662156799E-2</v>
      </c>
      <c r="I27" s="78">
        <f>I28+I29</f>
        <v>11775.446999999998</v>
      </c>
      <c r="J27" s="210">
        <f>J28+J29</f>
        <v>11129.832999999999</v>
      </c>
      <c r="K27" s="216">
        <f>I27/$I$40</f>
        <v>0.38180482910464725</v>
      </c>
      <c r="L27" s="217">
        <f>J27/$J$40</f>
        <v>0.3968780950849316</v>
      </c>
      <c r="M27" s="53">
        <f>(J27-I27)/I27</f>
        <v>-5.4827133101613863E-2</v>
      </c>
      <c r="O27" s="63">
        <f t="shared" ref="O27:P40" si="8">(I27/C27)*10</f>
        <v>2.6080210157540624</v>
      </c>
      <c r="P27" s="237">
        <f t="shared" si="8"/>
        <v>2.6467557730699864</v>
      </c>
      <c r="Q27" s="53">
        <f>(P27-O27)/O27</f>
        <v>1.4852164565370482E-2</v>
      </c>
    </row>
    <row r="28" spans="1:17" ht="20.100000000000001" customHeight="1" x14ac:dyDescent="0.25">
      <c r="A28" s="8" t="s">
        <v>4</v>
      </c>
      <c r="C28" s="19">
        <v>22646.900000000005</v>
      </c>
      <c r="D28" s="140">
        <v>18830.070000000003</v>
      </c>
      <c r="E28" s="214">
        <f>C28/$C$40</f>
        <v>0.20978182112581839</v>
      </c>
      <c r="F28" s="215">
        <f>D28/$D$40</f>
        <v>0.19413221829205318</v>
      </c>
      <c r="G28" s="52">
        <f>(D28-C28)/C28</f>
        <v>-0.16853653259386497</v>
      </c>
      <c r="I28" s="19">
        <v>6485.8159999999989</v>
      </c>
      <c r="J28" s="140">
        <v>5227.1089999999995</v>
      </c>
      <c r="K28" s="214">
        <f>I28/$I$40</f>
        <v>0.21029485075888726</v>
      </c>
      <c r="L28" s="215">
        <f>J28/$J$40</f>
        <v>0.1863931887137302</v>
      </c>
      <c r="M28" s="52">
        <f>(J28-I28)/I28</f>
        <v>-0.19407072294372824</v>
      </c>
      <c r="O28" s="27">
        <f t="shared" si="8"/>
        <v>2.8638868895963676</v>
      </c>
      <c r="P28" s="143">
        <f t="shared" si="8"/>
        <v>2.7759371048540968</v>
      </c>
      <c r="Q28" s="52">
        <f>(P28-O28)/O28</f>
        <v>-3.0709936576673355E-2</v>
      </c>
    </row>
    <row r="29" spans="1:17" ht="20.100000000000001" customHeight="1" x14ac:dyDescent="0.25">
      <c r="A29" s="8" t="s">
        <v>5</v>
      </c>
      <c r="C29" s="19">
        <v>22503.990000000005</v>
      </c>
      <c r="D29" s="140">
        <v>23220.779999999981</v>
      </c>
      <c r="E29" s="214">
        <f>C29/$C$40</f>
        <v>0.20845802316419493</v>
      </c>
      <c r="F29" s="215">
        <f>D29/$D$40</f>
        <v>0.23939908517980751</v>
      </c>
      <c r="G29" s="52">
        <f t="shared" ref="G29:G40" si="9">(D29-C29)/C29</f>
        <v>3.1851684967864599E-2</v>
      </c>
      <c r="I29" s="19">
        <v>5289.6309999999994</v>
      </c>
      <c r="J29" s="140">
        <v>5902.7239999999993</v>
      </c>
      <c r="K29" s="214">
        <f t="shared" ref="K29:K39" si="10">I29/$I$40</f>
        <v>0.17150997834575998</v>
      </c>
      <c r="L29" s="215">
        <f t="shared" ref="L29:L39" si="11">J29/$J$40</f>
        <v>0.21048490637120143</v>
      </c>
      <c r="M29" s="52">
        <f t="shared" ref="M29:M40" si="12">(J29-I29)/I29</f>
        <v>0.11590468219805879</v>
      </c>
      <c r="O29" s="27">
        <f t="shared" si="8"/>
        <v>2.3505302837407935</v>
      </c>
      <c r="P29" s="143">
        <f t="shared" si="8"/>
        <v>2.5420007424384554</v>
      </c>
      <c r="Q29" s="52">
        <f t="shared" ref="Q29:Q38" si="13">(P29-O29)/O29</f>
        <v>8.1458409628716963E-2</v>
      </c>
    </row>
    <row r="30" spans="1:17" ht="20.100000000000001" customHeight="1" x14ac:dyDescent="0.25">
      <c r="A30" s="23" t="s">
        <v>38</v>
      </c>
      <c r="B30" s="15"/>
      <c r="C30" s="78">
        <f>C31+C32</f>
        <v>28112.329999999994</v>
      </c>
      <c r="D30" s="210">
        <f>D31+D32</f>
        <v>24067.02</v>
      </c>
      <c r="E30" s="216">
        <f>C30/$C$40</f>
        <v>0.26040896473645292</v>
      </c>
      <c r="F30" s="217">
        <f>D30/$D$40</f>
        <v>0.2481235587695218</v>
      </c>
      <c r="G30" s="53">
        <f>(D30-C30)/C30</f>
        <v>-0.14389806892562781</v>
      </c>
      <c r="I30" s="78">
        <f>I31+I32</f>
        <v>4051.6960000000008</v>
      </c>
      <c r="J30" s="210">
        <f>J31+J32</f>
        <v>3677.4369999999999</v>
      </c>
      <c r="K30" s="216">
        <f t="shared" si="10"/>
        <v>0.13137141196117511</v>
      </c>
      <c r="L30" s="217">
        <f t="shared" si="11"/>
        <v>0.13113352117276564</v>
      </c>
      <c r="M30" s="53">
        <f t="shared" si="12"/>
        <v>-9.2370947869731795E-2</v>
      </c>
      <c r="O30" s="63">
        <f t="shared" si="8"/>
        <v>1.4412522903651179</v>
      </c>
      <c r="P30" s="237">
        <f t="shared" si="8"/>
        <v>1.527998480908729</v>
      </c>
      <c r="Q30" s="53">
        <f t="shared" si="13"/>
        <v>6.0188067782105906E-2</v>
      </c>
    </row>
    <row r="31" spans="1:17" ht="20.100000000000001" customHeight="1" x14ac:dyDescent="0.25">
      <c r="A31" s="8"/>
      <c r="B31" t="s">
        <v>6</v>
      </c>
      <c r="C31" s="31">
        <v>24184.919999999995</v>
      </c>
      <c r="D31" s="141">
        <v>23256.38</v>
      </c>
      <c r="E31" s="214">
        <f t="shared" ref="E31:E38" si="14">C31/$C$40</f>
        <v>0.22402874395092598</v>
      </c>
      <c r="F31" s="215">
        <f t="shared" ref="F31:F38" si="15">D31/$D$40</f>
        <v>0.23976611020792485</v>
      </c>
      <c r="G31" s="52">
        <f>(D31-C31)/C31</f>
        <v>-3.8393345936227771E-2</v>
      </c>
      <c r="I31" s="31">
        <v>3402.0760000000009</v>
      </c>
      <c r="J31" s="141">
        <v>3515.4049999999997</v>
      </c>
      <c r="K31" s="214">
        <f>I31/$I$40</f>
        <v>0.11030825800337112</v>
      </c>
      <c r="L31" s="215">
        <f>J31/$J$40</f>
        <v>0.12535563110893436</v>
      </c>
      <c r="M31" s="52">
        <f>(J31-I31)/I31</f>
        <v>3.3311719079761527E-2</v>
      </c>
      <c r="O31" s="27">
        <f t="shared" si="8"/>
        <v>1.4066930963592195</v>
      </c>
      <c r="P31" s="143">
        <f t="shared" si="8"/>
        <v>1.5115873579637071</v>
      </c>
      <c r="Q31" s="52">
        <f t="shared" si="13"/>
        <v>7.4567979238665011E-2</v>
      </c>
    </row>
    <row r="32" spans="1:17" ht="20.100000000000001" customHeight="1" x14ac:dyDescent="0.25">
      <c r="A32" s="8"/>
      <c r="B32" t="s">
        <v>39</v>
      </c>
      <c r="C32" s="31">
        <v>3927.4099999999989</v>
      </c>
      <c r="D32" s="141">
        <v>810.6400000000001</v>
      </c>
      <c r="E32" s="218">
        <f t="shared" si="14"/>
        <v>3.638022078552694E-2</v>
      </c>
      <c r="F32" s="219">
        <f t="shared" si="15"/>
        <v>8.3574485615969564E-3</v>
      </c>
      <c r="G32" s="52">
        <f>(D32-C32)/C32</f>
        <v>-0.79359425168240638</v>
      </c>
      <c r="I32" s="31">
        <v>649.62</v>
      </c>
      <c r="J32" s="141">
        <v>162.03199999999995</v>
      </c>
      <c r="K32" s="218">
        <f>I32/$I$40</f>
        <v>2.106315395780398E-2</v>
      </c>
      <c r="L32" s="219">
        <f>J32/$J$40</f>
        <v>5.7778900638312926E-3</v>
      </c>
      <c r="M32" s="52">
        <f>(J32-I32)/I32</f>
        <v>-0.7505741818293773</v>
      </c>
      <c r="O32" s="27">
        <f t="shared" si="8"/>
        <v>1.6540671842257371</v>
      </c>
      <c r="P32" s="143">
        <f t="shared" si="8"/>
        <v>1.9988157505181083</v>
      </c>
      <c r="Q32" s="52">
        <f t="shared" si="13"/>
        <v>0.20842476628526238</v>
      </c>
    </row>
    <row r="33" spans="1:17" ht="20.100000000000001" customHeight="1" x14ac:dyDescent="0.25">
      <c r="A33" s="23" t="s">
        <v>130</v>
      </c>
      <c r="B33" s="15"/>
      <c r="C33" s="78">
        <f>SUM(C34:C36)</f>
        <v>33439.33</v>
      </c>
      <c r="D33" s="210">
        <f>SUM(D34:D36)</f>
        <v>29132.630000000005</v>
      </c>
      <c r="E33" s="216">
        <f t="shared" si="14"/>
        <v>0.30975380933492935</v>
      </c>
      <c r="F33" s="217">
        <f t="shared" si="15"/>
        <v>0.3003484366537999</v>
      </c>
      <c r="G33" s="53">
        <f t="shared" si="9"/>
        <v>-0.12879145604890999</v>
      </c>
      <c r="I33" s="78">
        <f>SUM(I34:I36)</f>
        <v>14451.849000000002</v>
      </c>
      <c r="J33" s="210">
        <f>SUM(J34:J36)</f>
        <v>12727.747999999998</v>
      </c>
      <c r="K33" s="216">
        <f t="shared" si="10"/>
        <v>0.46858397287943032</v>
      </c>
      <c r="L33" s="217">
        <f t="shared" si="11"/>
        <v>0.45385805707606286</v>
      </c>
      <c r="M33" s="53">
        <f t="shared" si="12"/>
        <v>-0.11929968269112166</v>
      </c>
      <c r="O33" s="63">
        <f t="shared" si="8"/>
        <v>4.321811770750192</v>
      </c>
      <c r="P33" s="237">
        <f t="shared" si="8"/>
        <v>4.3688976930678747</v>
      </c>
      <c r="Q33" s="53">
        <f t="shared" si="13"/>
        <v>1.0894949807013323E-2</v>
      </c>
    </row>
    <row r="34" spans="1:17" ht="20.100000000000001" customHeight="1" x14ac:dyDescent="0.25">
      <c r="A34" s="8"/>
      <c r="B34" s="3" t="s">
        <v>7</v>
      </c>
      <c r="C34" s="31">
        <v>32001.040000000001</v>
      </c>
      <c r="D34" s="141">
        <v>27252.040000000005</v>
      </c>
      <c r="E34" s="214">
        <f t="shared" si="14"/>
        <v>0.2964307012933407</v>
      </c>
      <c r="F34" s="215">
        <f t="shared" si="15"/>
        <v>0.28096013334967768</v>
      </c>
      <c r="G34" s="52">
        <f t="shared" si="9"/>
        <v>-0.14840142695362388</v>
      </c>
      <c r="I34" s="31">
        <v>13891.122000000001</v>
      </c>
      <c r="J34" s="141">
        <v>12025.060999999998</v>
      </c>
      <c r="K34" s="214">
        <f t="shared" si="10"/>
        <v>0.45040306845946543</v>
      </c>
      <c r="L34" s="215">
        <f t="shared" si="11"/>
        <v>0.42880098047833265</v>
      </c>
      <c r="M34" s="52">
        <f t="shared" si="12"/>
        <v>-0.1343347931146241</v>
      </c>
      <c r="O34" s="27">
        <f t="shared" si="8"/>
        <v>4.3408345478771944</v>
      </c>
      <c r="P34" s="143">
        <f t="shared" si="8"/>
        <v>4.4125360890414065</v>
      </c>
      <c r="Q34" s="52">
        <f t="shared" si="13"/>
        <v>1.6517916168741435E-2</v>
      </c>
    </row>
    <row r="35" spans="1:17" ht="20.100000000000001" customHeight="1" x14ac:dyDescent="0.25">
      <c r="A35" s="8"/>
      <c r="B35" s="3" t="s">
        <v>8</v>
      </c>
      <c r="C35" s="31">
        <v>378.46999999999997</v>
      </c>
      <c r="D35" s="141">
        <v>638.95000000000005</v>
      </c>
      <c r="E35" s="214">
        <f t="shared" si="14"/>
        <v>3.5058275455576021E-3</v>
      </c>
      <c r="F35" s="215">
        <f t="shared" si="15"/>
        <v>6.5873775762759976E-3</v>
      </c>
      <c r="G35" s="52">
        <f t="shared" si="9"/>
        <v>0.68824477501519299</v>
      </c>
      <c r="I35" s="31">
        <v>308.19</v>
      </c>
      <c r="J35" s="141">
        <v>493.32100000000008</v>
      </c>
      <c r="K35" s="214">
        <f t="shared" si="10"/>
        <v>9.9926932949348981E-3</v>
      </c>
      <c r="L35" s="215">
        <f t="shared" si="11"/>
        <v>1.7591306064106586E-2</v>
      </c>
      <c r="M35" s="52">
        <f t="shared" si="12"/>
        <v>0.60070411110029553</v>
      </c>
      <c r="O35" s="27">
        <f t="shared" si="8"/>
        <v>8.1430496472639842</v>
      </c>
      <c r="P35" s="143">
        <f t="shared" si="8"/>
        <v>7.7208075749276164</v>
      </c>
      <c r="Q35" s="52">
        <f t="shared" si="13"/>
        <v>-5.1853063732484869E-2</v>
      </c>
    </row>
    <row r="36" spans="1:17" ht="20.100000000000001" customHeight="1" x14ac:dyDescent="0.25">
      <c r="A36" s="32"/>
      <c r="B36" s="33" t="s">
        <v>9</v>
      </c>
      <c r="C36" s="211">
        <v>1059.8199999999997</v>
      </c>
      <c r="D36" s="212">
        <v>1241.6400000000001</v>
      </c>
      <c r="E36" s="218">
        <f t="shared" si="14"/>
        <v>9.8172804960310125E-3</v>
      </c>
      <c r="F36" s="219">
        <f t="shared" si="15"/>
        <v>1.2800925727846199E-2</v>
      </c>
      <c r="G36" s="52">
        <f t="shared" si="9"/>
        <v>0.17155743428129347</v>
      </c>
      <c r="I36" s="211">
        <v>252.53699999999995</v>
      </c>
      <c r="J36" s="212">
        <v>209.36600000000001</v>
      </c>
      <c r="K36" s="218">
        <f t="shared" si="10"/>
        <v>8.1882111250299282E-3</v>
      </c>
      <c r="L36" s="219">
        <f t="shared" si="11"/>
        <v>7.4657705336236228E-3</v>
      </c>
      <c r="M36" s="52">
        <f t="shared" si="12"/>
        <v>-0.17094920744286954</v>
      </c>
      <c r="O36" s="27">
        <f t="shared" si="8"/>
        <v>2.3828291596686233</v>
      </c>
      <c r="P36" s="143">
        <f t="shared" si="8"/>
        <v>1.6862053413227664</v>
      </c>
      <c r="Q36" s="52">
        <f t="shared" si="13"/>
        <v>-0.29235155844858612</v>
      </c>
    </row>
    <row r="37" spans="1:17" ht="20.100000000000001" customHeight="1" x14ac:dyDescent="0.25">
      <c r="A37" s="8" t="s">
        <v>131</v>
      </c>
      <c r="B37" s="3"/>
      <c r="C37" s="19">
        <v>0.93</v>
      </c>
      <c r="D37" s="140">
        <v>252.70999999999998</v>
      </c>
      <c r="E37" s="214">
        <f t="shared" si="14"/>
        <v>8.6147372773762007E-6</v>
      </c>
      <c r="F37" s="215">
        <f t="shared" si="15"/>
        <v>2.6053622150414069E-3</v>
      </c>
      <c r="G37" s="54">
        <f>(D37-C37)/C37</f>
        <v>270.73118279569889</v>
      </c>
      <c r="I37" s="19">
        <v>0.32200000000000001</v>
      </c>
      <c r="J37" s="140">
        <v>57.975000000000001</v>
      </c>
      <c r="K37" s="214">
        <f>I37/$I$40</f>
        <v>1.0440466079266158E-5</v>
      </c>
      <c r="L37" s="215">
        <f>J37/$J$40</f>
        <v>2.0673272961551996E-3</v>
      </c>
      <c r="M37" s="54">
        <f>(J37-I37)/I37</f>
        <v>179.04658385093165</v>
      </c>
      <c r="O37" s="238">
        <f t="shared" si="8"/>
        <v>3.4623655913978495</v>
      </c>
      <c r="P37" s="239">
        <f t="shared" si="8"/>
        <v>2.2941316133117016</v>
      </c>
      <c r="Q37" s="54">
        <f t="shared" si="13"/>
        <v>-0.33740919242860795</v>
      </c>
    </row>
    <row r="38" spans="1:17" ht="20.100000000000001" customHeight="1" x14ac:dyDescent="0.25">
      <c r="A38" s="8" t="s">
        <v>10</v>
      </c>
      <c r="C38" s="19">
        <v>613.42999999999984</v>
      </c>
      <c r="D38" s="140">
        <v>406.06999999999988</v>
      </c>
      <c r="E38" s="214">
        <f t="shared" si="14"/>
        <v>5.6822992344740652E-3</v>
      </c>
      <c r="F38" s="215">
        <f t="shared" si="15"/>
        <v>4.1864565496492583E-3</v>
      </c>
      <c r="G38" s="52">
        <f t="shared" si="9"/>
        <v>-0.33803367947443069</v>
      </c>
      <c r="I38" s="19">
        <v>424.18499999999995</v>
      </c>
      <c r="J38" s="140">
        <v>178.49600000000001</v>
      </c>
      <c r="K38" s="214">
        <f t="shared" si="10"/>
        <v>1.3753692869048182E-2</v>
      </c>
      <c r="L38" s="215">
        <f t="shared" si="11"/>
        <v>6.364978922889496E-3</v>
      </c>
      <c r="M38" s="52">
        <f t="shared" si="12"/>
        <v>-0.57920247062013031</v>
      </c>
      <c r="O38" s="27">
        <f t="shared" si="8"/>
        <v>6.9149699232186244</v>
      </c>
      <c r="P38" s="143">
        <f t="shared" si="8"/>
        <v>4.3956953234663985</v>
      </c>
      <c r="Q38" s="52">
        <f t="shared" si="13"/>
        <v>-0.36432184488513447</v>
      </c>
    </row>
    <row r="39" spans="1:17" ht="20.100000000000001" customHeight="1" thickBot="1" x14ac:dyDescent="0.3">
      <c r="A39" s="8" t="s">
        <v>11</v>
      </c>
      <c r="B39" s="10"/>
      <c r="C39" s="21">
        <v>637.63000000000011</v>
      </c>
      <c r="D39" s="142">
        <v>1086.8300000000002</v>
      </c>
      <c r="E39" s="220">
        <f>C39/$C$40</f>
        <v>5.9064676668531043E-3</v>
      </c>
      <c r="F39" s="221">
        <f>D39/$D$40</f>
        <v>1.1204882340126837E-2</v>
      </c>
      <c r="G39" s="55">
        <f t="shared" si="9"/>
        <v>0.70448379154054852</v>
      </c>
      <c r="I39" s="21">
        <v>138.036</v>
      </c>
      <c r="J39" s="142">
        <v>271.96599999999995</v>
      </c>
      <c r="K39" s="220">
        <f t="shared" si="10"/>
        <v>4.4756527196198239E-3</v>
      </c>
      <c r="L39" s="221">
        <f t="shared" si="11"/>
        <v>9.6980204471952547E-3</v>
      </c>
      <c r="M39" s="55">
        <f t="shared" si="12"/>
        <v>0.97025413660204551</v>
      </c>
      <c r="O39" s="240">
        <f t="shared" si="8"/>
        <v>2.1648291328827058</v>
      </c>
      <c r="P39" s="241">
        <f t="shared" si="8"/>
        <v>2.5023784768547053</v>
      </c>
      <c r="Q39" s="55">
        <f>(P39-O39)/O39</f>
        <v>0.15592424309373354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107954.54</v>
      </c>
      <c r="D40" s="226">
        <f>D28+D29+D30+D33+D37+D38+D39</f>
        <v>96996.11</v>
      </c>
      <c r="E40" s="222">
        <f>C40/$C$40</f>
        <v>1</v>
      </c>
      <c r="F40" s="223">
        <f>D40/$D$40</f>
        <v>1</v>
      </c>
      <c r="G40" s="55">
        <f t="shared" si="9"/>
        <v>-0.10150967249733077</v>
      </c>
      <c r="H40" s="1"/>
      <c r="I40" s="213">
        <f>I28+I29+I30+I33+I37+I38+I39</f>
        <v>30841.535000000003</v>
      </c>
      <c r="J40" s="226">
        <f>J28+J29+J30+J33+J37+J38+J39</f>
        <v>28043.454999999994</v>
      </c>
      <c r="K40" s="222">
        <f>K28+K29+K30+K33+K37+K38+K39</f>
        <v>0.99999999999999989</v>
      </c>
      <c r="L40" s="223">
        <f>L28+L29+L30+L33+L37+L38+L39</f>
        <v>1</v>
      </c>
      <c r="M40" s="55">
        <f t="shared" si="12"/>
        <v>-9.0724407848053246E-2</v>
      </c>
      <c r="N40" s="1"/>
      <c r="O40" s="24">
        <f t="shared" si="8"/>
        <v>2.8569002285591698</v>
      </c>
      <c r="P40" s="242">
        <f t="shared" si="8"/>
        <v>2.8911937808639947</v>
      </c>
      <c r="Q40" s="55">
        <f>(P40-O40)/O40</f>
        <v>1.2003762666265835E-2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27" t="s">
        <v>15</v>
      </c>
      <c r="B44" s="320"/>
      <c r="C44" s="342" t="s">
        <v>1</v>
      </c>
      <c r="D44" s="343"/>
      <c r="E44" s="340" t="s">
        <v>105</v>
      </c>
      <c r="F44" s="340"/>
      <c r="G44" s="130" t="s">
        <v>0</v>
      </c>
      <c r="I44" s="344">
        <v>1000</v>
      </c>
      <c r="J44" s="343"/>
      <c r="K44" s="340" t="s">
        <v>105</v>
      </c>
      <c r="L44" s="340"/>
      <c r="M44" s="130" t="s">
        <v>0</v>
      </c>
      <c r="O44" s="350" t="s">
        <v>22</v>
      </c>
      <c r="P44" s="340"/>
      <c r="Q44" s="130" t="s">
        <v>0</v>
      </c>
    </row>
    <row r="45" spans="1:17" ht="15" customHeight="1" x14ac:dyDescent="0.25">
      <c r="A45" s="341"/>
      <c r="B45" s="321"/>
      <c r="C45" s="345" t="str">
        <f>C5</f>
        <v>fev</v>
      </c>
      <c r="D45" s="346"/>
      <c r="E45" s="347" t="str">
        <f>C25</f>
        <v>fev</v>
      </c>
      <c r="F45" s="347"/>
      <c r="G45" s="131" t="str">
        <f>G25</f>
        <v>2023 /2022</v>
      </c>
      <c r="I45" s="348" t="str">
        <f>C5</f>
        <v>fev</v>
      </c>
      <c r="J45" s="346"/>
      <c r="K45" s="336" t="str">
        <f>C25</f>
        <v>fev</v>
      </c>
      <c r="L45" s="337"/>
      <c r="M45" s="131" t="str">
        <f>G45</f>
        <v>2023 /2022</v>
      </c>
      <c r="O45" s="348" t="str">
        <f>C5</f>
        <v>fev</v>
      </c>
      <c r="P45" s="346"/>
      <c r="Q45" s="131" t="str">
        <f>Q25</f>
        <v>2023 /2022</v>
      </c>
    </row>
    <row r="46" spans="1:17" ht="15.75" customHeight="1" x14ac:dyDescent="0.25">
      <c r="A46" s="341"/>
      <c r="B46" s="321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67728.530000000028</v>
      </c>
      <c r="D47" s="210">
        <f>D48+D49</f>
        <v>66279.720000000016</v>
      </c>
      <c r="E47" s="216">
        <f>C47/$C$60</f>
        <v>0.48647543091324336</v>
      </c>
      <c r="F47" s="217">
        <f>D47/$D$60</f>
        <v>0.52158692784946004</v>
      </c>
      <c r="G47" s="53">
        <f>(D47-C47)/C47</f>
        <v>-2.1391428398047495E-2</v>
      </c>
      <c r="H47"/>
      <c r="I47" s="78">
        <f>I48+I49</f>
        <v>20422.05</v>
      </c>
      <c r="J47" s="210">
        <f>J48+J49</f>
        <v>22078.109999999997</v>
      </c>
      <c r="K47" s="216">
        <f>I47/$I$60</f>
        <v>0.54150682615915435</v>
      </c>
      <c r="L47" s="217">
        <f>J47/$J$60</f>
        <v>0.58523782968237892</v>
      </c>
      <c r="M47" s="53">
        <f>(J47-I47)/I47</f>
        <v>8.1091761111151808E-2</v>
      </c>
      <c r="N47"/>
      <c r="O47" s="63">
        <f t="shared" ref="O47:P60" si="16">(I47/C47)*10</f>
        <v>3.0152802666763905</v>
      </c>
      <c r="P47" s="237">
        <f t="shared" si="16"/>
        <v>3.3310505837984823</v>
      </c>
      <c r="Q47" s="53">
        <f>(P47-O47)/O47</f>
        <v>0.10472337202344092</v>
      </c>
    </row>
    <row r="48" spans="1:17" ht="20.100000000000001" customHeight="1" x14ac:dyDescent="0.25">
      <c r="A48" s="8" t="s">
        <v>4</v>
      </c>
      <c r="C48" s="19">
        <v>32167.610000000008</v>
      </c>
      <c r="D48" s="140">
        <v>32243.550000000017</v>
      </c>
      <c r="E48" s="214">
        <f>C48/$C$60</f>
        <v>0.23105110853873773</v>
      </c>
      <c r="F48" s="215">
        <f>D48/$D$60</f>
        <v>0.25373997034779966</v>
      </c>
      <c r="G48" s="52">
        <f>(D48-C48)/C48</f>
        <v>2.3607597828999289E-3</v>
      </c>
      <c r="I48" s="19">
        <v>11491.473999999997</v>
      </c>
      <c r="J48" s="140">
        <v>13271.109000000002</v>
      </c>
      <c r="K48" s="214">
        <f>I48/$I$60</f>
        <v>0.30470553218851393</v>
      </c>
      <c r="L48" s="215">
        <f>J48/$J$60</f>
        <v>0.35178532168914317</v>
      </c>
      <c r="M48" s="52">
        <f>(J48-I48)/I48</f>
        <v>0.15486568563789174</v>
      </c>
      <c r="O48" s="27">
        <f t="shared" si="16"/>
        <v>3.5723741987670188</v>
      </c>
      <c r="P48" s="143">
        <f t="shared" si="16"/>
        <v>4.1158957372869907</v>
      </c>
      <c r="Q48" s="52">
        <f>(P48-O48)/O48</f>
        <v>0.15214574629599686</v>
      </c>
    </row>
    <row r="49" spans="1:17" ht="20.100000000000001" customHeight="1" x14ac:dyDescent="0.25">
      <c r="A49" s="8" t="s">
        <v>5</v>
      </c>
      <c r="C49" s="19">
        <v>35560.920000000013</v>
      </c>
      <c r="D49" s="140">
        <v>34036.17</v>
      </c>
      <c r="E49" s="214">
        <f>C49/$C$60</f>
        <v>0.25542432237450557</v>
      </c>
      <c r="F49" s="215">
        <f>D49/$D$60</f>
        <v>0.26784695750166043</v>
      </c>
      <c r="G49" s="52">
        <f>(D49-C49)/C49</f>
        <v>-4.287712466381674E-2</v>
      </c>
      <c r="I49" s="19">
        <v>8930.5760000000028</v>
      </c>
      <c r="J49" s="140">
        <v>8807.0009999999947</v>
      </c>
      <c r="K49" s="214">
        <f>I49/$I$60</f>
        <v>0.23680129397064045</v>
      </c>
      <c r="L49" s="215">
        <f>J49/$J$60</f>
        <v>0.23345250799323577</v>
      </c>
      <c r="M49" s="52">
        <f>(J49-I49)/I49</f>
        <v>-1.3837293361593695E-2</v>
      </c>
      <c r="O49" s="27">
        <f t="shared" si="16"/>
        <v>2.511345600732489</v>
      </c>
      <c r="P49" s="143">
        <f t="shared" si="16"/>
        <v>2.5875417239953835</v>
      </c>
      <c r="Q49" s="52">
        <f>(P49-O49)/O49</f>
        <v>3.0340755665277698E-2</v>
      </c>
    </row>
    <row r="50" spans="1:17" ht="20.100000000000001" customHeight="1" x14ac:dyDescent="0.25">
      <c r="A50" s="23" t="s">
        <v>38</v>
      </c>
      <c r="B50" s="15"/>
      <c r="C50" s="78">
        <f>C51+C52</f>
        <v>57901.160000000011</v>
      </c>
      <c r="D50" s="210">
        <f>D51+D52</f>
        <v>48702.529999999992</v>
      </c>
      <c r="E50" s="216">
        <f>C50/$C$60</f>
        <v>0.41588813106347716</v>
      </c>
      <c r="F50" s="217">
        <f>D50/$D$60</f>
        <v>0.38326358350934725</v>
      </c>
      <c r="G50" s="53">
        <f>(D50-C50)/C50</f>
        <v>-0.15886780161226507</v>
      </c>
      <c r="I50" s="78">
        <f>I51+I52</f>
        <v>7298.3799999999992</v>
      </c>
      <c r="J50" s="210">
        <f>J51+J52</f>
        <v>6823.8060000000023</v>
      </c>
      <c r="K50" s="216">
        <f>I50/$I$60</f>
        <v>0.19352232463946809</v>
      </c>
      <c r="L50" s="217">
        <f>J50/$J$60</f>
        <v>0.18088275733808726</v>
      </c>
      <c r="M50" s="53">
        <f>(J50-I50)/I50</f>
        <v>-6.5024567095711236E-2</v>
      </c>
      <c r="O50" s="63">
        <f t="shared" si="16"/>
        <v>1.260489427154827</v>
      </c>
      <c r="P50" s="237">
        <f t="shared" si="16"/>
        <v>1.4011194079650489</v>
      </c>
      <c r="Q50" s="53">
        <f>(P50-O50)/O50</f>
        <v>0.11156775914229712</v>
      </c>
    </row>
    <row r="51" spans="1:17" ht="20.100000000000001" customHeight="1" x14ac:dyDescent="0.25">
      <c r="A51" s="8"/>
      <c r="B51" t="s">
        <v>6</v>
      </c>
      <c r="C51" s="31">
        <v>56556.970000000008</v>
      </c>
      <c r="D51" s="141">
        <v>47220.169999999991</v>
      </c>
      <c r="E51" s="214">
        <f t="shared" ref="E51:E57" si="17">C51/$C$60</f>
        <v>0.40623318344422016</v>
      </c>
      <c r="F51" s="215">
        <f t="shared" ref="F51:F57" si="18">D51/$D$60</f>
        <v>0.37159818120579308</v>
      </c>
      <c r="G51" s="52">
        <f t="shared" ref="G51:G59" si="19">(D51-C51)/C51</f>
        <v>-0.16508663742064003</v>
      </c>
      <c r="I51" s="31">
        <v>6996.7559999999994</v>
      </c>
      <c r="J51" s="141">
        <v>6443.1290000000026</v>
      </c>
      <c r="K51" s="214">
        <f t="shared" ref="K51:K58" si="20">I51/$I$60</f>
        <v>0.18552452545018841</v>
      </c>
      <c r="L51" s="215">
        <f t="shared" ref="L51:L58" si="21">J51/$J$60</f>
        <v>0.17079192160577145</v>
      </c>
      <c r="M51" s="52">
        <f t="shared" ref="M51:M58" si="22">(J51-I51)/I51</f>
        <v>-7.9126240789302471E-2</v>
      </c>
      <c r="O51" s="27">
        <f t="shared" si="16"/>
        <v>1.2371164862615516</v>
      </c>
      <c r="P51" s="143">
        <f t="shared" si="16"/>
        <v>1.3644866166301401</v>
      </c>
      <c r="Q51" s="52">
        <f t="shared" ref="Q51:Q58" si="23">(P51-O51)/O51</f>
        <v>0.10295726536915614</v>
      </c>
    </row>
    <row r="52" spans="1:17" ht="20.100000000000001" customHeight="1" x14ac:dyDescent="0.25">
      <c r="A52" s="8"/>
      <c r="B52" t="s">
        <v>39</v>
      </c>
      <c r="C52" s="31">
        <v>1344.1899999999998</v>
      </c>
      <c r="D52" s="141">
        <v>1482.3599999999994</v>
      </c>
      <c r="E52" s="218">
        <f t="shared" si="17"/>
        <v>9.6549476192569397E-3</v>
      </c>
      <c r="F52" s="219">
        <f t="shared" si="18"/>
        <v>1.1665402303554166E-2</v>
      </c>
      <c r="G52" s="52">
        <f t="shared" si="19"/>
        <v>0.102790528124744</v>
      </c>
      <c r="I52" s="31">
        <v>301.62400000000002</v>
      </c>
      <c r="J52" s="141">
        <v>380.67699999999996</v>
      </c>
      <c r="K52" s="218">
        <f t="shared" si="20"/>
        <v>7.9977991892796665E-3</v>
      </c>
      <c r="L52" s="219">
        <f t="shared" si="21"/>
        <v>1.0090835732315808E-2</v>
      </c>
      <c r="M52" s="52">
        <f t="shared" si="22"/>
        <v>0.26209121290082993</v>
      </c>
      <c r="O52" s="27">
        <f t="shared" si="16"/>
        <v>2.2439089712019884</v>
      </c>
      <c r="P52" s="143">
        <f t="shared" si="16"/>
        <v>2.5680468981893743</v>
      </c>
      <c r="Q52" s="52">
        <f t="shared" si="23"/>
        <v>0.14445235129736828</v>
      </c>
    </row>
    <row r="53" spans="1:17" ht="20.100000000000001" customHeight="1" x14ac:dyDescent="0.25">
      <c r="A53" s="23" t="s">
        <v>130</v>
      </c>
      <c r="B53" s="15"/>
      <c r="C53" s="78">
        <f>SUM(C54:C56)</f>
        <v>10750.800000000001</v>
      </c>
      <c r="D53" s="210">
        <f>SUM(D54:D56)</f>
        <v>9623.630000000001</v>
      </c>
      <c r="E53" s="216">
        <f>C53/$C$60</f>
        <v>7.7220043941040734E-2</v>
      </c>
      <c r="F53" s="217">
        <f>D53/$D$60</f>
        <v>7.5732963362849126E-2</v>
      </c>
      <c r="G53" s="53">
        <f>(D53-C53)/C53</f>
        <v>-0.10484522082077613</v>
      </c>
      <c r="I53" s="78">
        <f>SUM(I54:I56)</f>
        <v>8928.2829999999994</v>
      </c>
      <c r="J53" s="210">
        <f>SUM(J54:J56)</f>
        <v>7908.3020000000015</v>
      </c>
      <c r="K53" s="216">
        <f t="shared" si="20"/>
        <v>0.23674049326001714</v>
      </c>
      <c r="L53" s="217">
        <f t="shared" si="21"/>
        <v>0.20963014945359082</v>
      </c>
      <c r="M53" s="53">
        <f t="shared" si="22"/>
        <v>-0.11424156245943347</v>
      </c>
      <c r="O53" s="63">
        <f t="shared" si="16"/>
        <v>8.3047615061204745</v>
      </c>
      <c r="P53" s="237">
        <f t="shared" si="16"/>
        <v>8.217587334508913</v>
      </c>
      <c r="Q53" s="53">
        <f t="shared" si="23"/>
        <v>-1.0496890434158229E-2</v>
      </c>
    </row>
    <row r="54" spans="1:17" ht="20.100000000000001" customHeight="1" x14ac:dyDescent="0.25">
      <c r="A54" s="8"/>
      <c r="B54" s="3" t="s">
        <v>7</v>
      </c>
      <c r="C54" s="31">
        <v>9443.8600000000024</v>
      </c>
      <c r="D54" s="141">
        <v>8799.6500000000015</v>
      </c>
      <c r="E54" s="214">
        <f>C54/$C$60</f>
        <v>6.783265284193149E-2</v>
      </c>
      <c r="F54" s="215">
        <f>D54/$D$60</f>
        <v>6.9248669270939908E-2</v>
      </c>
      <c r="G54" s="52">
        <f>(D54-C54)/C54</f>
        <v>-6.821469187387369E-2</v>
      </c>
      <c r="I54" s="31">
        <v>7916.6469999999999</v>
      </c>
      <c r="J54" s="141">
        <v>7236.8670000000011</v>
      </c>
      <c r="K54" s="214">
        <f t="shared" si="20"/>
        <v>0.20991616369524074</v>
      </c>
      <c r="L54" s="215">
        <f t="shared" si="21"/>
        <v>0.19183201536635291</v>
      </c>
      <c r="M54" s="52">
        <f t="shared" si="22"/>
        <v>-8.5867160680525328E-2</v>
      </c>
      <c r="O54" s="27">
        <f t="shared" si="16"/>
        <v>8.3828508681831355</v>
      </c>
      <c r="P54" s="143">
        <f t="shared" si="16"/>
        <v>8.2240395924837912</v>
      </c>
      <c r="Q54" s="52">
        <f t="shared" si="23"/>
        <v>-1.8944781220206101E-2</v>
      </c>
    </row>
    <row r="55" spans="1:17" ht="20.100000000000001" customHeight="1" x14ac:dyDescent="0.25">
      <c r="A55" s="8"/>
      <c r="B55" s="3" t="s">
        <v>8</v>
      </c>
      <c r="C55" s="31">
        <v>1231.04</v>
      </c>
      <c r="D55" s="141">
        <v>648.31000000000006</v>
      </c>
      <c r="E55" s="214">
        <f t="shared" si="17"/>
        <v>8.8422222432915469E-3</v>
      </c>
      <c r="F55" s="215">
        <f t="shared" si="18"/>
        <v>5.1018625485153438E-3</v>
      </c>
      <c r="G55" s="52">
        <f t="shared" si="19"/>
        <v>-0.47336398492331683</v>
      </c>
      <c r="I55" s="31">
        <v>959.36099999999999</v>
      </c>
      <c r="J55" s="141">
        <v>581.98699999999997</v>
      </c>
      <c r="K55" s="214">
        <f t="shared" si="20"/>
        <v>2.5438216547842774E-2</v>
      </c>
      <c r="L55" s="215">
        <f t="shared" si="21"/>
        <v>1.5427081792026523E-2</v>
      </c>
      <c r="M55" s="52">
        <f t="shared" si="22"/>
        <v>-0.39335974674809587</v>
      </c>
      <c r="O55" s="27">
        <f t="shared" si="16"/>
        <v>7.7930936443982324</v>
      </c>
      <c r="P55" s="143">
        <f t="shared" si="16"/>
        <v>8.9769863182736636</v>
      </c>
      <c r="Q55" s="52">
        <f t="shared" si="23"/>
        <v>0.15191562271633002</v>
      </c>
    </row>
    <row r="56" spans="1:17" ht="20.100000000000001" customHeight="1" x14ac:dyDescent="0.25">
      <c r="A56" s="32"/>
      <c r="B56" s="33" t="s">
        <v>9</v>
      </c>
      <c r="C56" s="211">
        <v>75.900000000000006</v>
      </c>
      <c r="D56" s="212">
        <v>175.67000000000002</v>
      </c>
      <c r="E56" s="218">
        <f t="shared" si="17"/>
        <v>5.4516885581770572E-4</v>
      </c>
      <c r="F56" s="219">
        <f t="shared" si="18"/>
        <v>1.3824315433938862E-3</v>
      </c>
      <c r="G56" s="52">
        <f t="shared" si="19"/>
        <v>1.3144927536231885</v>
      </c>
      <c r="I56" s="211">
        <v>52.274999999999999</v>
      </c>
      <c r="J56" s="212">
        <v>89.448000000000008</v>
      </c>
      <c r="K56" s="218">
        <f t="shared" si="20"/>
        <v>1.3861130169336474E-3</v>
      </c>
      <c r="L56" s="219">
        <f t="shared" si="21"/>
        <v>2.3710522952113855E-3</v>
      </c>
      <c r="M56" s="52">
        <f t="shared" si="22"/>
        <v>0.71110473457675771</v>
      </c>
      <c r="O56" s="27">
        <f t="shared" si="16"/>
        <v>6.8873517786561251</v>
      </c>
      <c r="P56" s="143">
        <f t="shared" si="16"/>
        <v>5.091819889565663</v>
      </c>
      <c r="Q56" s="52">
        <f t="shared" si="23"/>
        <v>-0.26069989551786915</v>
      </c>
    </row>
    <row r="57" spans="1:17" ht="20.100000000000001" customHeight="1" x14ac:dyDescent="0.25">
      <c r="A57" s="8" t="s">
        <v>131</v>
      </c>
      <c r="B57" s="3"/>
      <c r="C57" s="19">
        <v>206.39000000000001</v>
      </c>
      <c r="D57" s="140">
        <v>78.44</v>
      </c>
      <c r="E57" s="214">
        <f t="shared" si="17"/>
        <v>1.4824426897525203E-3</v>
      </c>
      <c r="F57" s="215">
        <f t="shared" si="18"/>
        <v>6.1728200753581391E-4</v>
      </c>
      <c r="G57" s="54">
        <f t="shared" si="19"/>
        <v>-0.61994282668733958</v>
      </c>
      <c r="I57" s="19">
        <v>122.16199999999999</v>
      </c>
      <c r="J57" s="140">
        <v>109.926</v>
      </c>
      <c r="K57" s="214">
        <f t="shared" si="20"/>
        <v>3.2392221592472165E-3</v>
      </c>
      <c r="L57" s="215">
        <f t="shared" si="21"/>
        <v>2.9138750402849336E-3</v>
      </c>
      <c r="M57" s="54">
        <f t="shared" si="22"/>
        <v>-0.10016207986116789</v>
      </c>
      <c r="O57" s="238">
        <f t="shared" si="16"/>
        <v>5.9189883230776674</v>
      </c>
      <c r="P57" s="239">
        <f t="shared" si="16"/>
        <v>14.014023457419684</v>
      </c>
      <c r="Q57" s="54">
        <f t="shared" si="23"/>
        <v>1.3676383010894133</v>
      </c>
    </row>
    <row r="58" spans="1:17" ht="20.100000000000001" customHeight="1" x14ac:dyDescent="0.25">
      <c r="A58" s="8" t="s">
        <v>10</v>
      </c>
      <c r="C58" s="19">
        <v>1593.1999999999994</v>
      </c>
      <c r="D58" s="140">
        <v>1119.8200000000008</v>
      </c>
      <c r="E58" s="214">
        <f>C58/$C$60</f>
        <v>1.144351806441065E-2</v>
      </c>
      <c r="F58" s="215">
        <f>D58/$D$60</f>
        <v>8.8124010412895925E-3</v>
      </c>
      <c r="G58" s="52">
        <f t="shared" si="19"/>
        <v>-0.29712528245041347</v>
      </c>
      <c r="I58" s="19">
        <v>727.86599999999999</v>
      </c>
      <c r="J58" s="140">
        <v>507.73300000000006</v>
      </c>
      <c r="K58" s="214">
        <f t="shared" si="20"/>
        <v>1.9299943322495003E-2</v>
      </c>
      <c r="L58" s="215">
        <f t="shared" si="21"/>
        <v>1.3458786054518408E-2</v>
      </c>
      <c r="M58" s="52">
        <f t="shared" si="22"/>
        <v>-0.30243616270027718</v>
      </c>
      <c r="O58" s="27">
        <f t="shared" si="16"/>
        <v>4.5685789605824771</v>
      </c>
      <c r="P58" s="143">
        <f t="shared" si="16"/>
        <v>4.5340590452036906</v>
      </c>
      <c r="Q58" s="52">
        <f t="shared" si="23"/>
        <v>-7.555941503172652E-3</v>
      </c>
    </row>
    <row r="59" spans="1:17" ht="20.100000000000001" customHeight="1" thickBot="1" x14ac:dyDescent="0.3">
      <c r="A59" s="8" t="s">
        <v>11</v>
      </c>
      <c r="B59" s="10"/>
      <c r="C59" s="21">
        <v>1042.8399999999999</v>
      </c>
      <c r="D59" s="142">
        <v>1269.0599999999997</v>
      </c>
      <c r="E59" s="220">
        <f>C59/$C$60</f>
        <v>7.4904333280755757E-3</v>
      </c>
      <c r="F59" s="221">
        <f>D59/$D$60</f>
        <v>9.9868422295181017E-3</v>
      </c>
      <c r="G59" s="55">
        <f t="shared" si="19"/>
        <v>0.21692685359211367</v>
      </c>
      <c r="I59" s="21">
        <v>214.63399999999999</v>
      </c>
      <c r="J59" s="142">
        <v>297.14499999999998</v>
      </c>
      <c r="K59" s="220">
        <f>I59/$I$60</f>
        <v>5.6911904596181062E-3</v>
      </c>
      <c r="L59" s="221">
        <f>J59/$J$60</f>
        <v>7.8766024311397349E-3</v>
      </c>
      <c r="M59" s="55">
        <f>(J59-I59)/I59</f>
        <v>0.38442651210898554</v>
      </c>
      <c r="O59" s="240">
        <f t="shared" si="16"/>
        <v>2.058168079475279</v>
      </c>
      <c r="P59" s="241">
        <f t="shared" si="16"/>
        <v>2.3414574567002351</v>
      </c>
      <c r="Q59" s="55">
        <f>(P59-O59)/O59</f>
        <v>0.13764151725508222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139222.92000000004</v>
      </c>
      <c r="D60" s="226">
        <f>D48+D49+D50+D53+D57+D58+D59</f>
        <v>127073.20000000001</v>
      </c>
      <c r="E60" s="222">
        <f>E48+E49+E50+E53+E57+E58+E59</f>
        <v>1</v>
      </c>
      <c r="F60" s="223">
        <f>F48+F49+F50+F53+F57+F58+F59</f>
        <v>0.99999999999999989</v>
      </c>
      <c r="G60" s="55">
        <f>(D60-C60)/C60</f>
        <v>-8.7268102119967217E-2</v>
      </c>
      <c r="H60" s="1"/>
      <c r="I60" s="213">
        <f>I48+I49+I50+I53+I57+I58+I59</f>
        <v>37713.375</v>
      </c>
      <c r="J60" s="226">
        <f>J48+J49+J50+J53+J57+J58+J59</f>
        <v>37725.021999999997</v>
      </c>
      <c r="K60" s="222">
        <f>K48+K49+K50+K53+K57+K58+K59</f>
        <v>0.99999999999999978</v>
      </c>
      <c r="L60" s="223">
        <f>L48+L49+L50+L53+L57+L58+L59</f>
        <v>1</v>
      </c>
      <c r="M60" s="55">
        <f>(J60-I60)/I60</f>
        <v>3.0882942722567806E-4</v>
      </c>
      <c r="N60" s="1"/>
      <c r="O60" s="24">
        <f t="shared" si="16"/>
        <v>2.7088481551744485</v>
      </c>
      <c r="P60" s="242">
        <f t="shared" si="16"/>
        <v>2.9687630436630217</v>
      </c>
      <c r="Q60" s="55">
        <f>(P60-O60)/O60</f>
        <v>9.5950335197668074E-2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mergeCells count="33">
    <mergeCell ref="E5:F5"/>
    <mergeCell ref="I5:J5"/>
    <mergeCell ref="K5:L5"/>
    <mergeCell ref="O5:P5"/>
    <mergeCell ref="O24:P24"/>
    <mergeCell ref="C25:D25"/>
    <mergeCell ref="E25:F25"/>
    <mergeCell ref="I25:J25"/>
    <mergeCell ref="A4:B6"/>
    <mergeCell ref="C4:D4"/>
    <mergeCell ref="E4:F4"/>
    <mergeCell ref="I4:J4"/>
    <mergeCell ref="K4:L4"/>
    <mergeCell ref="O4:P4"/>
    <mergeCell ref="A24:B26"/>
    <mergeCell ref="C24:D24"/>
    <mergeCell ref="E24:F24"/>
    <mergeCell ref="I24:J24"/>
    <mergeCell ref="K24:L24"/>
    <mergeCell ref="C5:D5"/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DA3D33AA-83CE-47C9-8A83-41F5157AB4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D4F48FEE-F377-43AB-A1F4-C2A10F2D48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89BBD7AC-DFB2-427A-A08E-1C22AD8B6E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9A171B87-C7F5-4655-8D18-16A43AADB4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F652938C-71F1-4419-AC4F-54126F0C73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E82055A9-1499-4FC8-B56E-41BCC25A2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D0507AA6-FF3E-4810-BE2B-C528228149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F4CE3BD3-BBE2-4307-96AE-89F73E56B2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C798BB21-CAE7-499C-BE04-7F686272CB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6C315A10-1628-46FB-92C1-034848C908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A6EF9874-66B4-4730-8D10-253A8DEDC8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D3071DB-7194-43A5-8E7B-8EE4B383AA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1388A63D-164F-4CFF-AC9D-77C6F9011E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0FF54F5C-5B27-482C-84BE-1404953641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E4094F65-7D7C-4AE8-B3D9-EC689D7CEB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4ACBCDCA-1793-40DE-ABCA-10D354D0B1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2B0563F8-A27D-4377-81DB-E6EFE26D5E8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E9E055F0-8EC7-406C-94FF-374E06F10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topLeftCell="A6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104</v>
      </c>
      <c r="H4" s="340"/>
      <c r="I4" s="130" t="s">
        <v>0</v>
      </c>
      <c r="K4" s="344" t="s">
        <v>19</v>
      </c>
      <c r="L4" s="340"/>
      <c r="M4" s="338" t="s">
        <v>104</v>
      </c>
      <c r="N4" s="339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158</v>
      </c>
      <c r="F5" s="346"/>
      <c r="G5" s="347" t="str">
        <f>E5</f>
        <v>jan-fev</v>
      </c>
      <c r="H5" s="347"/>
      <c r="I5" s="131" t="s">
        <v>149</v>
      </c>
      <c r="K5" s="348" t="str">
        <f>E5</f>
        <v>jan-fev</v>
      </c>
      <c r="L5" s="347"/>
      <c r="M5" s="349" t="str">
        <f>E5</f>
        <v>jan-fev</v>
      </c>
      <c r="N5" s="337"/>
      <c r="O5" s="131" t="str">
        <f>I5</f>
        <v>2023 /2022</v>
      </c>
      <c r="Q5" s="348" t="str">
        <f>E5</f>
        <v>jan-fev</v>
      </c>
      <c r="R5" s="346"/>
      <c r="S5" s="131" t="str">
        <f>O5</f>
        <v>2023 /2022</v>
      </c>
    </row>
    <row r="6" spans="1:19" ht="19.5" customHeight="1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207616.54999999978</v>
      </c>
      <c r="F7" s="145">
        <v>192413.79999999976</v>
      </c>
      <c r="G7" s="243">
        <f>E7/E15</f>
        <v>0.43662881120436481</v>
      </c>
      <c r="H7" s="244">
        <f>F7/F15</f>
        <v>0.42209434334113605</v>
      </c>
      <c r="I7" s="164">
        <f t="shared" ref="I7:I11" si="0">(F7-E7)/E7</f>
        <v>-7.3225135472100106E-2</v>
      </c>
      <c r="J7" s="1"/>
      <c r="K7" s="17">
        <v>58703.23599999999</v>
      </c>
      <c r="L7" s="145">
        <v>55597.907999999967</v>
      </c>
      <c r="M7" s="243">
        <f>K7/K15</f>
        <v>0.44426269947061847</v>
      </c>
      <c r="N7" s="244">
        <f>L7/L15</f>
        <v>0.43332180181142932</v>
      </c>
      <c r="O7" s="164">
        <f t="shared" ref="O7:O18" si="1">(L7-K7)/K7</f>
        <v>-5.2898753315746061E-2</v>
      </c>
      <c r="P7" s="1"/>
      <c r="Q7" s="187">
        <f t="shared" ref="Q7:Q18" si="2">(K7/E7)*10</f>
        <v>2.8274834544741276</v>
      </c>
      <c r="R7" s="188">
        <f t="shared" ref="R7:R18" si="3">(L7/F7)*10</f>
        <v>2.8894969071864929</v>
      </c>
      <c r="S7" s="55">
        <f>(R7-Q7)/Q7</f>
        <v>2.1932383941712184E-2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160160.63999999981</v>
      </c>
      <c r="F8" s="181">
        <v>152560.92999999973</v>
      </c>
      <c r="G8" s="245">
        <f>E8/E7</f>
        <v>0.77142520670919523</v>
      </c>
      <c r="H8" s="246">
        <f>F8/F7</f>
        <v>0.79287935688604416</v>
      </c>
      <c r="I8" s="206">
        <f t="shared" si="0"/>
        <v>-4.7450547150661285E-2</v>
      </c>
      <c r="K8" s="180">
        <v>52804.661999999989</v>
      </c>
      <c r="L8" s="181">
        <v>50506.013999999974</v>
      </c>
      <c r="M8" s="250">
        <f>K8/K7</f>
        <v>0.89951875906806911</v>
      </c>
      <c r="N8" s="246">
        <f>L8/L7</f>
        <v>0.9084157267212285</v>
      </c>
      <c r="O8" s="207">
        <f t="shared" si="1"/>
        <v>-4.3531156396759363E-2</v>
      </c>
      <c r="Q8" s="189">
        <f t="shared" si="2"/>
        <v>3.2969812058693106</v>
      </c>
      <c r="R8" s="190">
        <f t="shared" si="3"/>
        <v>3.3105470712586809</v>
      </c>
      <c r="S8" s="182">
        <f t="shared" ref="S8:S18" si="4">(R8-Q8)/Q8</f>
        <v>4.1146323082522154E-3</v>
      </c>
    </row>
    <row r="9" spans="1:19" ht="24" customHeight="1" x14ac:dyDescent="0.25">
      <c r="A9" s="8"/>
      <c r="B9" t="s">
        <v>37</v>
      </c>
      <c r="E9" s="19">
        <v>34321.609999999993</v>
      </c>
      <c r="F9" s="140">
        <v>25819.800000000014</v>
      </c>
      <c r="G9" s="247">
        <f>E9/E7</f>
        <v>0.1653124955597231</v>
      </c>
      <c r="H9" s="215">
        <f>F9/F7</f>
        <v>0.13418891992154433</v>
      </c>
      <c r="I9" s="182">
        <f t="shared" ref="I9:I10" si="5">(F9-E9)/E9</f>
        <v>-0.24771011616296501</v>
      </c>
      <c r="K9" s="19">
        <v>4817.8860000000013</v>
      </c>
      <c r="L9" s="140">
        <v>3717.2849999999999</v>
      </c>
      <c r="M9" s="247">
        <f>K9/K7</f>
        <v>8.2071898046642638E-2</v>
      </c>
      <c r="N9" s="215">
        <f>L9/L7</f>
        <v>6.6860159558521551E-2</v>
      </c>
      <c r="O9" s="182">
        <f t="shared" si="1"/>
        <v>-0.22844064803525885</v>
      </c>
      <c r="Q9" s="189">
        <f t="shared" si="2"/>
        <v>1.4037470852911627</v>
      </c>
      <c r="R9" s="190">
        <f t="shared" si="3"/>
        <v>1.4397032509934229</v>
      </c>
      <c r="S9" s="182">
        <f t="shared" si="4"/>
        <v>2.5614418778865902E-2</v>
      </c>
    </row>
    <row r="10" spans="1:19" ht="24" customHeight="1" thickBot="1" x14ac:dyDescent="0.3">
      <c r="A10" s="8"/>
      <c r="B10" t="s">
        <v>36</v>
      </c>
      <c r="E10" s="19">
        <v>13134.3</v>
      </c>
      <c r="F10" s="140">
        <v>14033.069999999998</v>
      </c>
      <c r="G10" s="247">
        <f>E10/E7</f>
        <v>6.3262297731081718E-2</v>
      </c>
      <c r="H10" s="215">
        <f>F10/F7</f>
        <v>7.2931723192411438E-2</v>
      </c>
      <c r="I10" s="186">
        <f t="shared" si="5"/>
        <v>6.8429227290377009E-2</v>
      </c>
      <c r="K10" s="19">
        <v>1080.6880000000001</v>
      </c>
      <c r="L10" s="140">
        <v>1374.6090000000002</v>
      </c>
      <c r="M10" s="247">
        <f>K10/K7</f>
        <v>1.8409342885288303E-2</v>
      </c>
      <c r="N10" s="215">
        <f>L10/L7</f>
        <v>2.4724113720250067E-2</v>
      </c>
      <c r="O10" s="209">
        <f t="shared" si="1"/>
        <v>0.2719758154064818</v>
      </c>
      <c r="Q10" s="189">
        <f t="shared" si="2"/>
        <v>0.82279832195092251</v>
      </c>
      <c r="R10" s="190">
        <f t="shared" si="3"/>
        <v>0.97954973501878095</v>
      </c>
      <c r="S10" s="182">
        <f t="shared" si="4"/>
        <v>0.19051012731307954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267882.41999999993</v>
      </c>
      <c r="F11" s="145">
        <v>263441.16000000003</v>
      </c>
      <c r="G11" s="243">
        <f>E11/E15</f>
        <v>0.5633711887956353</v>
      </c>
      <c r="H11" s="244">
        <f>F11/F15</f>
        <v>0.57790565665886395</v>
      </c>
      <c r="I11" s="164">
        <f t="shared" si="0"/>
        <v>-1.6579139459767064E-2</v>
      </c>
      <c r="J11" s="1"/>
      <c r="K11" s="17">
        <v>73433.079000000027</v>
      </c>
      <c r="L11" s="145">
        <v>72708.371000000057</v>
      </c>
      <c r="M11" s="243">
        <f>K11/K15</f>
        <v>0.55573730052938142</v>
      </c>
      <c r="N11" s="244">
        <f>L11/L15</f>
        <v>0.56667819818857068</v>
      </c>
      <c r="O11" s="164">
        <f t="shared" si="1"/>
        <v>-9.8689583750120203E-3</v>
      </c>
      <c r="Q11" s="191">
        <f t="shared" si="2"/>
        <v>2.7412429303871471</v>
      </c>
      <c r="R11" s="192">
        <f t="shared" si="3"/>
        <v>2.7599472686804161</v>
      </c>
      <c r="S11" s="57">
        <f t="shared" si="4"/>
        <v>6.8233056202090725E-3</v>
      </c>
    </row>
    <row r="12" spans="1:19" s="3" customFormat="1" ht="24" customHeight="1" x14ac:dyDescent="0.25">
      <c r="A12" s="46"/>
      <c r="B12" s="3" t="s">
        <v>33</v>
      </c>
      <c r="E12" s="31">
        <v>199026.82999999993</v>
      </c>
      <c r="F12" s="141">
        <v>181091.83000000005</v>
      </c>
      <c r="G12" s="247">
        <f>E12/E11</f>
        <v>0.74296338669779072</v>
      </c>
      <c r="H12" s="215">
        <f>F12/F11</f>
        <v>0.68740902143006055</v>
      </c>
      <c r="I12" s="206">
        <f t="shared" ref="I12:I18" si="6">(F12-E12)/E12</f>
        <v>-9.0113478670186778E-2</v>
      </c>
      <c r="K12" s="31">
        <v>66788.07100000004</v>
      </c>
      <c r="L12" s="141">
        <v>63671.073000000062</v>
      </c>
      <c r="M12" s="247">
        <f>K12/K11</f>
        <v>0.90950933706592929</v>
      </c>
      <c r="N12" s="215">
        <f>L12/L11</f>
        <v>0.87570484834545403</v>
      </c>
      <c r="O12" s="206">
        <f t="shared" si="1"/>
        <v>-4.6669980931175206E-2</v>
      </c>
      <c r="Q12" s="189">
        <f t="shared" si="2"/>
        <v>3.3557320387407099</v>
      </c>
      <c r="R12" s="190">
        <f t="shared" si="3"/>
        <v>3.515955026794972</v>
      </c>
      <c r="S12" s="182">
        <f t="shared" si="4"/>
        <v>4.7746061426998859E-2</v>
      </c>
    </row>
    <row r="13" spans="1:19" ht="24" customHeight="1" x14ac:dyDescent="0.25">
      <c r="A13" s="8"/>
      <c r="B13" s="3" t="s">
        <v>37</v>
      </c>
      <c r="D13" s="3"/>
      <c r="E13" s="19">
        <v>24700.05</v>
      </c>
      <c r="F13" s="140">
        <v>22539.25</v>
      </c>
      <c r="G13" s="247">
        <f>E13/E11</f>
        <v>9.2204818815658021E-2</v>
      </c>
      <c r="H13" s="215">
        <f>F13/F11</f>
        <v>8.5557055700787213E-2</v>
      </c>
      <c r="I13" s="182">
        <f t="shared" ref="I13:I14" si="7">(F13-E13)/E13</f>
        <v>-8.74816042882504E-2</v>
      </c>
      <c r="K13" s="19">
        <v>2636.252</v>
      </c>
      <c r="L13" s="140">
        <v>2734.6649999999991</v>
      </c>
      <c r="M13" s="247">
        <f>K13/K11</f>
        <v>3.5900060788680792E-2</v>
      </c>
      <c r="N13" s="215">
        <f>L13/L11</f>
        <v>3.7611418910760593E-2</v>
      </c>
      <c r="O13" s="182">
        <f t="shared" si="1"/>
        <v>3.7330649725443206E-2</v>
      </c>
      <c r="Q13" s="189">
        <f t="shared" si="2"/>
        <v>1.0673063414851387</v>
      </c>
      <c r="R13" s="190">
        <f t="shared" si="3"/>
        <v>1.2132901494060357</v>
      </c>
      <c r="S13" s="182">
        <f t="shared" si="4"/>
        <v>0.13677779494663458</v>
      </c>
    </row>
    <row r="14" spans="1:19" ht="24" customHeight="1" thickBot="1" x14ac:dyDescent="0.3">
      <c r="A14" s="8"/>
      <c r="B14" t="s">
        <v>36</v>
      </c>
      <c r="E14" s="19">
        <v>44155.539999999986</v>
      </c>
      <c r="F14" s="140">
        <v>59810.079999999994</v>
      </c>
      <c r="G14" s="247">
        <f>E14/E11</f>
        <v>0.16483179448655122</v>
      </c>
      <c r="H14" s="215">
        <f>F14/F11</f>
        <v>0.22703392286915222</v>
      </c>
      <c r="I14" s="186">
        <f t="shared" si="7"/>
        <v>0.35453173033327218</v>
      </c>
      <c r="K14" s="19">
        <v>4008.7559999999999</v>
      </c>
      <c r="L14" s="140">
        <v>6302.6330000000007</v>
      </c>
      <c r="M14" s="247">
        <f>K14/K11</f>
        <v>5.459060214539007E-2</v>
      </c>
      <c r="N14" s="215">
        <f>L14/L11</f>
        <v>8.668373274378538E-2</v>
      </c>
      <c r="O14" s="209">
        <f t="shared" si="1"/>
        <v>0.57221666771437352</v>
      </c>
      <c r="Q14" s="189">
        <f t="shared" si="2"/>
        <v>0.90787158304484583</v>
      </c>
      <c r="R14" s="190">
        <f t="shared" si="3"/>
        <v>1.0537743805057611</v>
      </c>
      <c r="S14" s="182">
        <f t="shared" si="4"/>
        <v>0.16070862904595193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475498.96999999968</v>
      </c>
      <c r="F15" s="145">
        <v>455854.95999999979</v>
      </c>
      <c r="G15" s="243">
        <f>G7+G11</f>
        <v>1</v>
      </c>
      <c r="H15" s="244">
        <f>H7+H11</f>
        <v>1</v>
      </c>
      <c r="I15" s="164">
        <f t="shared" si="6"/>
        <v>-4.1312413358119172E-2</v>
      </c>
      <c r="J15" s="1"/>
      <c r="K15" s="17">
        <v>132136.31500000003</v>
      </c>
      <c r="L15" s="145">
        <v>128306.27900000002</v>
      </c>
      <c r="M15" s="243">
        <f>M7+M11</f>
        <v>0.99999999999999989</v>
      </c>
      <c r="N15" s="244">
        <f>N7+N11</f>
        <v>1</v>
      </c>
      <c r="O15" s="164">
        <f t="shared" si="1"/>
        <v>-2.8985491233049797E-2</v>
      </c>
      <c r="Q15" s="191">
        <f t="shared" si="2"/>
        <v>2.7788980278968873</v>
      </c>
      <c r="R15" s="192">
        <f t="shared" si="3"/>
        <v>2.8146294382757202</v>
      </c>
      <c r="S15" s="57">
        <f t="shared" si="4"/>
        <v>1.2858122183733008E-2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359187.46999999974</v>
      </c>
      <c r="F16" s="181">
        <f t="shared" ref="F16:F17" si="8">F8+F12</f>
        <v>333652.75999999978</v>
      </c>
      <c r="G16" s="245">
        <f>E16/E15</f>
        <v>0.75539063733408296</v>
      </c>
      <c r="H16" s="246">
        <f>F16/F15</f>
        <v>0.73192745341632337</v>
      </c>
      <c r="I16" s="207">
        <f t="shared" si="6"/>
        <v>-7.1090202561910024E-2</v>
      </c>
      <c r="J16" s="3"/>
      <c r="K16" s="180">
        <f t="shared" ref="K16:L18" si="9">K8+K12</f>
        <v>119592.73300000004</v>
      </c>
      <c r="L16" s="181">
        <f t="shared" si="9"/>
        <v>114177.08700000003</v>
      </c>
      <c r="M16" s="250">
        <f>K16/K15</f>
        <v>0.90507089591532808</v>
      </c>
      <c r="N16" s="246">
        <f>L16/L15</f>
        <v>0.88987918510207908</v>
      </c>
      <c r="O16" s="207">
        <f t="shared" si="1"/>
        <v>-4.5284072569860966E-2</v>
      </c>
      <c r="P16" s="3"/>
      <c r="Q16" s="189">
        <f t="shared" si="2"/>
        <v>3.3295352145775055</v>
      </c>
      <c r="R16" s="190">
        <f t="shared" si="3"/>
        <v>3.422033343887223</v>
      </c>
      <c r="S16" s="182">
        <f t="shared" si="4"/>
        <v>2.7781093560668327E-2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59021.659999999989</v>
      </c>
      <c r="F17" s="140">
        <f t="shared" si="8"/>
        <v>48359.050000000017</v>
      </c>
      <c r="G17" s="248">
        <f>E17/E15</f>
        <v>0.12412573680233215</v>
      </c>
      <c r="H17" s="215">
        <f>F17/F15</f>
        <v>0.10608429049450299</v>
      </c>
      <c r="I17" s="182">
        <f t="shared" si="6"/>
        <v>-0.18065588124766355</v>
      </c>
      <c r="K17" s="19">
        <f t="shared" si="9"/>
        <v>7454.1380000000008</v>
      </c>
      <c r="L17" s="140">
        <f t="shared" si="9"/>
        <v>6451.9499999999989</v>
      </c>
      <c r="M17" s="247">
        <f>K17/K15</f>
        <v>5.6412485848420998E-2</v>
      </c>
      <c r="N17" s="215">
        <f>L17/L15</f>
        <v>5.0285535908963563E-2</v>
      </c>
      <c r="O17" s="182">
        <f t="shared" si="1"/>
        <v>-0.13444720234586505</v>
      </c>
      <c r="Q17" s="189">
        <f t="shared" si="2"/>
        <v>1.262949568006051</v>
      </c>
      <c r="R17" s="190">
        <f t="shared" si="3"/>
        <v>1.3341763330751941</v>
      </c>
      <c r="S17" s="182">
        <f t="shared" si="4"/>
        <v>5.6397156999385349E-2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57289.839999999982</v>
      </c>
      <c r="F18" s="142">
        <f>F10+F14</f>
        <v>73843.149999999994</v>
      </c>
      <c r="G18" s="249">
        <f>E18/E15</f>
        <v>0.12048362586358498</v>
      </c>
      <c r="H18" s="221">
        <f>F18/F15</f>
        <v>0.16198825608917369</v>
      </c>
      <c r="I18" s="208">
        <f t="shared" si="6"/>
        <v>0.2889397142669628</v>
      </c>
      <c r="K18" s="21">
        <f t="shared" si="9"/>
        <v>5089.4439999999995</v>
      </c>
      <c r="L18" s="142">
        <f t="shared" si="9"/>
        <v>7677.2420000000011</v>
      </c>
      <c r="M18" s="249">
        <f>K18/K15</f>
        <v>3.8516618236250938E-2</v>
      </c>
      <c r="N18" s="221">
        <f>L18/L15</f>
        <v>5.9835278988957352E-2</v>
      </c>
      <c r="O18" s="208">
        <f t="shared" si="1"/>
        <v>0.5084637929015432</v>
      </c>
      <c r="Q18" s="193">
        <f t="shared" si="2"/>
        <v>0.88836764075445163</v>
      </c>
      <c r="R18" s="194">
        <f t="shared" si="3"/>
        <v>1.0396688115282191</v>
      </c>
      <c r="S18" s="186">
        <f t="shared" si="4"/>
        <v>0.17031368977518591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150</v>
      </c>
      <c r="B1" s="4"/>
    </row>
    <row r="3" spans="1:19" ht="15.75" thickBot="1" x14ac:dyDescent="0.3"/>
    <row r="4" spans="1:19" x14ac:dyDescent="0.25">
      <c r="A4" s="327" t="s">
        <v>16</v>
      </c>
      <c r="B4" s="320"/>
      <c r="C4" s="320"/>
      <c r="D4" s="320"/>
      <c r="E4" s="342" t="s">
        <v>1</v>
      </c>
      <c r="F4" s="343"/>
      <c r="G4" s="340" t="s">
        <v>104</v>
      </c>
      <c r="H4" s="340"/>
      <c r="I4" s="130" t="s">
        <v>0</v>
      </c>
      <c r="K4" s="344" t="s">
        <v>19</v>
      </c>
      <c r="L4" s="340"/>
      <c r="M4" s="338" t="s">
        <v>13</v>
      </c>
      <c r="N4" s="339"/>
      <c r="O4" s="130" t="s">
        <v>0</v>
      </c>
      <c r="Q4" s="350" t="s">
        <v>22</v>
      </c>
      <c r="R4" s="340"/>
      <c r="S4" s="130" t="s">
        <v>0</v>
      </c>
    </row>
    <row r="5" spans="1:19" x14ac:dyDescent="0.25">
      <c r="A5" s="341"/>
      <c r="B5" s="321"/>
      <c r="C5" s="321"/>
      <c r="D5" s="321"/>
      <c r="E5" s="345" t="s">
        <v>57</v>
      </c>
      <c r="F5" s="346"/>
      <c r="G5" s="347" t="str">
        <f>E5</f>
        <v>fev</v>
      </c>
      <c r="H5" s="347"/>
      <c r="I5" s="131" t="s">
        <v>149</v>
      </c>
      <c r="K5" s="348" t="str">
        <f>E5</f>
        <v>fev</v>
      </c>
      <c r="L5" s="347"/>
      <c r="M5" s="349" t="str">
        <f>E5</f>
        <v>fev</v>
      </c>
      <c r="N5" s="337"/>
      <c r="O5" s="131" t="str">
        <f>I5</f>
        <v>2023 /2022</v>
      </c>
      <c r="Q5" s="348" t="str">
        <f>E5</f>
        <v>fev</v>
      </c>
      <c r="R5" s="346"/>
      <c r="S5" s="131" t="str">
        <f>O5</f>
        <v>2023 /2022</v>
      </c>
    </row>
    <row r="6" spans="1:19" ht="19.5" customHeight="1" thickBot="1" x14ac:dyDescent="0.3">
      <c r="A6" s="328"/>
      <c r="B6" s="351"/>
      <c r="C6" s="351"/>
      <c r="D6" s="35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107954.54000000002</v>
      </c>
      <c r="F7" s="145">
        <v>96996.109999999971</v>
      </c>
      <c r="G7" s="243">
        <f>E7/E15</f>
        <v>0.43674912752967054</v>
      </c>
      <c r="H7" s="244">
        <f>F7/F15</f>
        <v>0.43288440527620664</v>
      </c>
      <c r="I7" s="164">
        <f t="shared" ref="I7:I18" si="0">(F7-E7)/E7</f>
        <v>-0.10150967249733127</v>
      </c>
      <c r="J7" s="1"/>
      <c r="K7" s="17">
        <v>30841.535000000014</v>
      </c>
      <c r="L7" s="145">
        <v>28043.455000000016</v>
      </c>
      <c r="M7" s="243">
        <f>K7/K15</f>
        <v>0.44988075981720343</v>
      </c>
      <c r="N7" s="244">
        <f>L7/L15</f>
        <v>0.4263966003044285</v>
      </c>
      <c r="O7" s="164">
        <f t="shared" ref="O7:O18" si="1">(L7-K7)/K7</f>
        <v>-9.0724407848052857E-2</v>
      </c>
      <c r="P7" s="1"/>
      <c r="Q7" s="187">
        <f t="shared" ref="Q7:R18" si="2">(K7/E7)*10</f>
        <v>2.8569002285591698</v>
      </c>
      <c r="R7" s="188">
        <f t="shared" si="2"/>
        <v>2.8911937808639983</v>
      </c>
      <c r="S7" s="55">
        <f>(R7-Q7)/Q7</f>
        <v>1.2003762666267077E-2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83763.980000000025</v>
      </c>
      <c r="F8" s="181">
        <v>78546.249999999971</v>
      </c>
      <c r="G8" s="245">
        <f>E8/E7</f>
        <v>0.77591901183590806</v>
      </c>
      <c r="H8" s="246">
        <f>F8/F7</f>
        <v>0.80978762962762108</v>
      </c>
      <c r="I8" s="206">
        <f t="shared" si="0"/>
        <v>-6.229085580699547E-2</v>
      </c>
      <c r="K8" s="180">
        <v>27869.465000000015</v>
      </c>
      <c r="L8" s="181">
        <v>25803.343000000015</v>
      </c>
      <c r="M8" s="250">
        <f>K8/K7</f>
        <v>0.90363417385029643</v>
      </c>
      <c r="N8" s="246">
        <f>L8/L7</f>
        <v>0.92011997095222398</v>
      </c>
      <c r="O8" s="207">
        <f t="shared" si="1"/>
        <v>-7.4135689364686341E-2</v>
      </c>
      <c r="Q8" s="189">
        <f t="shared" si="2"/>
        <v>3.3271419290248634</v>
      </c>
      <c r="R8" s="190">
        <f t="shared" si="2"/>
        <v>3.285114566258736</v>
      </c>
      <c r="S8" s="182">
        <f t="shared" ref="S8:S18" si="3">(R8-Q8)/Q8</f>
        <v>-1.2631671164820132E-2</v>
      </c>
    </row>
    <row r="9" spans="1:19" ht="24" customHeight="1" x14ac:dyDescent="0.25">
      <c r="A9" s="8"/>
      <c r="B9" t="s">
        <v>37</v>
      </c>
      <c r="E9" s="19">
        <v>17794.25</v>
      </c>
      <c r="F9" s="140">
        <v>11875.100000000002</v>
      </c>
      <c r="G9" s="247">
        <f>E9/E7</f>
        <v>0.16483095569672193</v>
      </c>
      <c r="H9" s="215">
        <f>F9/F7</f>
        <v>0.12242862110655783</v>
      </c>
      <c r="I9" s="182">
        <f t="shared" si="0"/>
        <v>-0.33264397206962909</v>
      </c>
      <c r="K9" s="19">
        <v>2467.1540000000005</v>
      </c>
      <c r="L9" s="140">
        <v>1675.8219999999997</v>
      </c>
      <c r="M9" s="247">
        <f>K9/K7</f>
        <v>7.9994526861260282E-2</v>
      </c>
      <c r="N9" s="215">
        <f>L9/L7</f>
        <v>5.9758043365198715E-2</v>
      </c>
      <c r="O9" s="182">
        <f t="shared" si="1"/>
        <v>-0.32074690108521831</v>
      </c>
      <c r="Q9" s="189">
        <f t="shared" si="2"/>
        <v>1.3864894558635514</v>
      </c>
      <c r="R9" s="190">
        <f t="shared" si="2"/>
        <v>1.4112066424703786</v>
      </c>
      <c r="S9" s="182">
        <f t="shared" si="3"/>
        <v>1.7827172433440917E-2</v>
      </c>
    </row>
    <row r="10" spans="1:19" ht="24" customHeight="1" thickBot="1" x14ac:dyDescent="0.3">
      <c r="A10" s="8"/>
      <c r="B10" t="s">
        <v>36</v>
      </c>
      <c r="E10" s="19">
        <v>6396.3099999999995</v>
      </c>
      <c r="F10" s="140">
        <v>6574.7599999999993</v>
      </c>
      <c r="G10" s="247">
        <f>E10/E7</f>
        <v>5.9250032467370047E-2</v>
      </c>
      <c r="H10" s="215">
        <f>F10/F7</f>
        <v>6.7783749265821092E-2</v>
      </c>
      <c r="I10" s="186">
        <f t="shared" si="0"/>
        <v>2.7898897958354086E-2</v>
      </c>
      <c r="K10" s="19">
        <v>504.916</v>
      </c>
      <c r="L10" s="140">
        <v>564.29000000000008</v>
      </c>
      <c r="M10" s="247">
        <f>K10/K7</f>
        <v>1.637129928844332E-2</v>
      </c>
      <c r="N10" s="215">
        <f>L10/L7</f>
        <v>2.0121985682577264E-2</v>
      </c>
      <c r="O10" s="209">
        <f t="shared" si="1"/>
        <v>0.11759183705804546</v>
      </c>
      <c r="Q10" s="189">
        <f t="shared" si="2"/>
        <v>0.78938638058505606</v>
      </c>
      <c r="R10" s="190">
        <f t="shared" si="2"/>
        <v>0.8582670698246021</v>
      </c>
      <c r="S10" s="182">
        <f t="shared" si="3"/>
        <v>8.7258522484888731E-2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139222.91999999995</v>
      </c>
      <c r="F11" s="145">
        <v>127073.19999999998</v>
      </c>
      <c r="G11" s="243">
        <f>E11/E15</f>
        <v>0.56325087247032957</v>
      </c>
      <c r="H11" s="244">
        <f>F11/F15</f>
        <v>0.56711559472379325</v>
      </c>
      <c r="I11" s="164">
        <f t="shared" si="0"/>
        <v>-8.7268102119966856E-2</v>
      </c>
      <c r="J11" s="1"/>
      <c r="K11" s="17">
        <v>37713.375000000022</v>
      </c>
      <c r="L11" s="145">
        <v>37725.022000000026</v>
      </c>
      <c r="M11" s="243">
        <f>K11/K15</f>
        <v>0.55011924018279657</v>
      </c>
      <c r="N11" s="244">
        <f>L11/L15</f>
        <v>0.5736033996955715</v>
      </c>
      <c r="O11" s="164">
        <f t="shared" si="1"/>
        <v>3.0882942722587078E-4</v>
      </c>
      <c r="Q11" s="191">
        <f t="shared" si="2"/>
        <v>2.7088481551744521</v>
      </c>
      <c r="R11" s="192">
        <f t="shared" si="2"/>
        <v>2.9687630436630252</v>
      </c>
      <c r="S11" s="57">
        <f t="shared" si="3"/>
        <v>9.5950335197667949E-2</v>
      </c>
    </row>
    <row r="12" spans="1:19" s="3" customFormat="1" ht="24" customHeight="1" x14ac:dyDescent="0.25">
      <c r="A12" s="46"/>
      <c r="B12" s="3" t="s">
        <v>33</v>
      </c>
      <c r="E12" s="31">
        <v>107134.45999999995</v>
      </c>
      <c r="F12" s="141">
        <v>88935.75</v>
      </c>
      <c r="G12" s="247">
        <f>E12/E11</f>
        <v>0.7695174041745424</v>
      </c>
      <c r="H12" s="215">
        <f>F12/F11</f>
        <v>0.69987810175552367</v>
      </c>
      <c r="I12" s="206">
        <f t="shared" si="0"/>
        <v>-0.16986793978333356</v>
      </c>
      <c r="K12" s="31">
        <v>34494.834000000024</v>
      </c>
      <c r="L12" s="141">
        <v>33445.357000000025</v>
      </c>
      <c r="M12" s="247">
        <f>K12/K11</f>
        <v>0.91465783690799363</v>
      </c>
      <c r="N12" s="215">
        <f>L12/L11</f>
        <v>0.88655632858212785</v>
      </c>
      <c r="O12" s="206">
        <f t="shared" si="1"/>
        <v>-3.0424178878495203E-2</v>
      </c>
      <c r="Q12" s="189">
        <f t="shared" si="2"/>
        <v>3.2197701841219004</v>
      </c>
      <c r="R12" s="190">
        <f t="shared" si="2"/>
        <v>3.7606201105854535</v>
      </c>
      <c r="S12" s="182">
        <f t="shared" si="3"/>
        <v>0.16797780448142585</v>
      </c>
    </row>
    <row r="13" spans="1:19" ht="24" customHeight="1" x14ac:dyDescent="0.25">
      <c r="A13" s="8"/>
      <c r="B13" s="3" t="s">
        <v>37</v>
      </c>
      <c r="D13" s="3"/>
      <c r="E13" s="19">
        <v>12206.85</v>
      </c>
      <c r="F13" s="140">
        <v>11639.799999999994</v>
      </c>
      <c r="G13" s="247">
        <f>E13/E11</f>
        <v>8.7678451220531819E-2</v>
      </c>
      <c r="H13" s="215">
        <f>F13/F11</f>
        <v>9.1599172760267272E-2</v>
      </c>
      <c r="I13" s="182">
        <f t="shared" si="0"/>
        <v>-4.6453425740465931E-2</v>
      </c>
      <c r="K13" s="19">
        <v>1350.1929999999998</v>
      </c>
      <c r="L13" s="140">
        <v>1553.952</v>
      </c>
      <c r="M13" s="247">
        <f>K13/K11</f>
        <v>3.5801436493021345E-2</v>
      </c>
      <c r="N13" s="215">
        <f>L13/L11</f>
        <v>4.1191546554962884E-2</v>
      </c>
      <c r="O13" s="182">
        <f t="shared" si="1"/>
        <v>0.15091101790632916</v>
      </c>
      <c r="Q13" s="189">
        <f t="shared" si="2"/>
        <v>1.1060945288915649</v>
      </c>
      <c r="R13" s="190">
        <f t="shared" si="2"/>
        <v>1.3350332479939526</v>
      </c>
      <c r="S13" s="182">
        <f t="shared" si="3"/>
        <v>0.20697934319574918</v>
      </c>
    </row>
    <row r="14" spans="1:19" ht="24" customHeight="1" thickBot="1" x14ac:dyDescent="0.3">
      <c r="A14" s="8"/>
      <c r="B14" t="s">
        <v>36</v>
      </c>
      <c r="E14" s="19">
        <v>19881.609999999993</v>
      </c>
      <c r="F14" s="140">
        <v>26497.649999999998</v>
      </c>
      <c r="G14" s="247">
        <f>E14/E11</f>
        <v>0.14280414460492569</v>
      </c>
      <c r="H14" s="215">
        <f>F14/F11</f>
        <v>0.20852272548420911</v>
      </c>
      <c r="I14" s="186">
        <f t="shared" si="0"/>
        <v>0.3327718429241901</v>
      </c>
      <c r="K14" s="19">
        <v>1868.3479999999997</v>
      </c>
      <c r="L14" s="140">
        <v>2725.7130000000016</v>
      </c>
      <c r="M14" s="247">
        <f>K14/K11</f>
        <v>4.954072659898507E-2</v>
      </c>
      <c r="N14" s="215">
        <f>L14/L11</f>
        <v>7.2252124862909287E-2</v>
      </c>
      <c r="O14" s="209">
        <f t="shared" si="1"/>
        <v>0.45888935037798201</v>
      </c>
      <c r="Q14" s="189">
        <f t="shared" si="2"/>
        <v>0.9397367718207934</v>
      </c>
      <c r="R14" s="190">
        <f t="shared" si="2"/>
        <v>1.0286621643806155</v>
      </c>
      <c r="S14" s="182">
        <f t="shared" si="3"/>
        <v>9.4627980117798438E-2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247177.45999999996</v>
      </c>
      <c r="F15" s="145">
        <v>224069.30999999997</v>
      </c>
      <c r="G15" s="243">
        <f>G7+G11</f>
        <v>1</v>
      </c>
      <c r="H15" s="244">
        <f>H7+H11</f>
        <v>0.99999999999999989</v>
      </c>
      <c r="I15" s="164">
        <f t="shared" si="0"/>
        <v>-9.3488095556933049E-2</v>
      </c>
      <c r="J15" s="1"/>
      <c r="K15" s="17">
        <v>68554.910000000033</v>
      </c>
      <c r="L15" s="145">
        <v>65768.477000000043</v>
      </c>
      <c r="M15" s="243">
        <f>M7+M11</f>
        <v>1</v>
      </c>
      <c r="N15" s="244">
        <f>N7+N11</f>
        <v>1</v>
      </c>
      <c r="O15" s="164">
        <f t="shared" si="1"/>
        <v>-4.0645272526796235E-2</v>
      </c>
      <c r="Q15" s="191">
        <f t="shared" si="2"/>
        <v>2.7735097690541863</v>
      </c>
      <c r="R15" s="192">
        <f t="shared" si="2"/>
        <v>2.9351845194685544</v>
      </c>
      <c r="S15" s="57">
        <f t="shared" si="3"/>
        <v>5.8292475555080485E-2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190898.43999999997</v>
      </c>
      <c r="F16" s="181">
        <f t="shared" ref="F16:F17" si="4">F8+F12</f>
        <v>167481.99999999997</v>
      </c>
      <c r="G16" s="245">
        <f>E16/E15</f>
        <v>0.77231330073543114</v>
      </c>
      <c r="H16" s="246">
        <f>F16/F15</f>
        <v>0.74745622236262521</v>
      </c>
      <c r="I16" s="207">
        <f t="shared" si="0"/>
        <v>-0.12266438636166961</v>
      </c>
      <c r="J16" s="3"/>
      <c r="K16" s="180">
        <f t="shared" ref="K16:L18" si="5">K8+K12</f>
        <v>62364.299000000043</v>
      </c>
      <c r="L16" s="181">
        <f t="shared" si="5"/>
        <v>59248.700000000041</v>
      </c>
      <c r="M16" s="250">
        <f>K16/K15</f>
        <v>0.90969850299562804</v>
      </c>
      <c r="N16" s="246">
        <f>L16/L15</f>
        <v>0.90086775158257049</v>
      </c>
      <c r="O16" s="207">
        <f t="shared" si="1"/>
        <v>-4.9958053725577829E-2</v>
      </c>
      <c r="P16" s="3"/>
      <c r="Q16" s="189">
        <f t="shared" si="2"/>
        <v>3.2668836371842565</v>
      </c>
      <c r="R16" s="190">
        <f t="shared" si="2"/>
        <v>3.53761598261306</v>
      </c>
      <c r="S16" s="182">
        <f t="shared" si="3"/>
        <v>8.2871744297005057E-2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30001.1</v>
      </c>
      <c r="F17" s="140">
        <f t="shared" si="4"/>
        <v>23514.899999999994</v>
      </c>
      <c r="G17" s="248">
        <f>E17/E15</f>
        <v>0.12137474023723685</v>
      </c>
      <c r="H17" s="215">
        <f>F17/F15</f>
        <v>0.10494476017264479</v>
      </c>
      <c r="I17" s="182">
        <f t="shared" si="0"/>
        <v>-0.21619873937955625</v>
      </c>
      <c r="K17" s="19">
        <f t="shared" si="5"/>
        <v>3817.3470000000002</v>
      </c>
      <c r="L17" s="140">
        <f t="shared" si="5"/>
        <v>3229.7739999999994</v>
      </c>
      <c r="M17" s="247">
        <f>K17/K15</f>
        <v>5.5683057566555019E-2</v>
      </c>
      <c r="N17" s="215">
        <f>L17/L15</f>
        <v>4.910823767441045E-2</v>
      </c>
      <c r="O17" s="182">
        <f t="shared" si="1"/>
        <v>-0.15392182057329365</v>
      </c>
      <c r="Q17" s="189">
        <f t="shared" si="2"/>
        <v>1.272402345247341</v>
      </c>
      <c r="R17" s="190">
        <f t="shared" si="2"/>
        <v>1.3735010567767671</v>
      </c>
      <c r="S17" s="182">
        <f t="shared" si="3"/>
        <v>7.9454986787039994E-2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26277.919999999991</v>
      </c>
      <c r="F18" s="142">
        <f>F10+F14</f>
        <v>33072.409999999996</v>
      </c>
      <c r="G18" s="249">
        <f>E18/E15</f>
        <v>0.10631195902733201</v>
      </c>
      <c r="H18" s="221">
        <f>F18/F15</f>
        <v>0.14759901746473</v>
      </c>
      <c r="I18" s="208">
        <f t="shared" si="0"/>
        <v>0.25856270207078824</v>
      </c>
      <c r="K18" s="21">
        <f t="shared" si="5"/>
        <v>2373.2639999999997</v>
      </c>
      <c r="L18" s="142">
        <f t="shared" si="5"/>
        <v>3290.0030000000015</v>
      </c>
      <c r="M18" s="249">
        <f>K18/K15</f>
        <v>3.4618439437817054E-2</v>
      </c>
      <c r="N18" s="221">
        <f>L18/L15</f>
        <v>5.0024010743019022E-2</v>
      </c>
      <c r="O18" s="208">
        <f t="shared" si="1"/>
        <v>0.38627771710184877</v>
      </c>
      <c r="Q18" s="193">
        <f t="shared" si="2"/>
        <v>0.90313997454897521</v>
      </c>
      <c r="R18" s="194">
        <f t="shared" si="2"/>
        <v>0.99478780046570603</v>
      </c>
      <c r="S18" s="186">
        <f t="shared" si="3"/>
        <v>0.10147687899929289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3</vt:lpstr>
      <vt:lpstr>2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16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2023-04-11T17:03:30Z</dcterms:modified>
</cp:coreProperties>
</file>